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teador" sheetId="1" r:id="rId4"/>
    <sheet state="visible" name="Inscriptos" sheetId="2" r:id="rId5"/>
    <sheet state="visible" name="Clasificación" sheetId="3" r:id="rId6"/>
    <sheet state="hidden" name="Configuración" sheetId="4" r:id="rId7"/>
  </sheets>
  <definedNames>
    <definedName hidden="1" localSheetId="2" name="Z_C7CDC91B_3CC3_4F3E_A473_EE89FD3F75D1_.wvu.FilterData">'Clasificación'!$C$4:$M$79</definedName>
  </definedNames>
  <calcPr/>
  <customWorkbookViews>
    <customWorkbookView activeSheetId="0" maximized="1" windowHeight="0" windowWidth="0" guid="{C7CDC91B-3CC3-4F3E-A473-EE89FD3F75D1}" name="Filtro 1"/>
  </customWorkbookViews>
</workbook>
</file>

<file path=xl/sharedStrings.xml><?xml version="1.0" encoding="utf-8"?>
<sst xmlns="http://schemas.openxmlformats.org/spreadsheetml/2006/main" count="340" uniqueCount="68">
  <si>
    <t>Tirador</t>
  </si>
  <si>
    <t>Club</t>
  </si>
  <si>
    <t>Disciplina</t>
  </si>
  <si>
    <t>Categoría</t>
  </si>
  <si>
    <t>Tur</t>
  </si>
  <si>
    <t>L</t>
  </si>
  <si>
    <t>Práctica</t>
  </si>
  <si>
    <t>Tirada 1</t>
  </si>
  <si>
    <t>Tirada 2</t>
  </si>
  <si>
    <t>Tirada 3</t>
  </si>
  <si>
    <t>Tirada 4</t>
  </si>
  <si>
    <t>Tirada 5</t>
  </si>
  <si>
    <t>Tirada 6</t>
  </si>
  <si>
    <t>Tirada 7</t>
  </si>
  <si>
    <t>Tirada 8</t>
  </si>
  <si>
    <t>Falla 1</t>
  </si>
  <si>
    <t>Falla 2</t>
  </si>
  <si>
    <t>Impactos</t>
  </si>
  <si>
    <t>Puntos</t>
  </si>
  <si>
    <t>Contador de puntos</t>
  </si>
  <si>
    <t>FAT - FBI - TFABA - Fecha 1</t>
  </si>
  <si>
    <t>10/03/24</t>
  </si>
  <si>
    <t>Cat.</t>
  </si>
  <si>
    <t>Turno</t>
  </si>
  <si>
    <t>Línea</t>
  </si>
  <si>
    <t>Luis Alberto Salomón</t>
  </si>
  <si>
    <t>V. Alsina</t>
  </si>
  <si>
    <t>Minirifle</t>
  </si>
  <si>
    <t>Mayor</t>
  </si>
  <si>
    <t>Hector Gagliardi</t>
  </si>
  <si>
    <t>Veterano</t>
  </si>
  <si>
    <t>Pablo Galotto</t>
  </si>
  <si>
    <t>TFABA</t>
  </si>
  <si>
    <t>Santiago Console</t>
  </si>
  <si>
    <t>Adrian Bourlot</t>
  </si>
  <si>
    <t>TFALP</t>
  </si>
  <si>
    <t>Perez Adrian</t>
  </si>
  <si>
    <t>Perez Santiago</t>
  </si>
  <si>
    <t>Jr</t>
  </si>
  <si>
    <t>Di Giamma Gabriel</t>
  </si>
  <si>
    <t>Aceto Gastón</t>
  </si>
  <si>
    <t>Walter Mario Martinez</t>
  </si>
  <si>
    <t>ATyGQ</t>
  </si>
  <si>
    <t>Matías Mariperisena</t>
  </si>
  <si>
    <t>Omar Bodio</t>
  </si>
  <si>
    <t>Rodrigo Diego Karakacheff</t>
  </si>
  <si>
    <t>Rubén Carlos Trombetta Estanga</t>
  </si>
  <si>
    <t>Sergio Monti</t>
  </si>
  <si>
    <t>Diego Eyroa</t>
  </si>
  <si>
    <t>LUZZI MARCELO</t>
  </si>
  <si>
    <t>MATERA CARLOS</t>
  </si>
  <si>
    <t>-</t>
  </si>
  <si>
    <t>MATERA DANIEL</t>
  </si>
  <si>
    <t>CASSOLA FEDERICO</t>
  </si>
  <si>
    <t>#</t>
  </si>
  <si>
    <t>Cant 10</t>
  </si>
  <si>
    <t>Cant 9</t>
  </si>
  <si>
    <t>Cant 8</t>
  </si>
  <si>
    <t>Cant 7</t>
  </si>
  <si>
    <t>Disciplinas</t>
  </si>
  <si>
    <t>Categorías</t>
  </si>
  <si>
    <t>Clubes</t>
  </si>
  <si>
    <t>Pistola</t>
  </si>
  <si>
    <t>Revólver</t>
  </si>
  <si>
    <t>Classic</t>
  </si>
  <si>
    <t>Dama</t>
  </si>
  <si>
    <t>PyRev</t>
  </si>
  <si>
    <t>V. Tuerto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</si>
</sst>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  <scheme val="minor"/>
    </font>
    <font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b/>
      <sz val="10.0"/>
      <color theme="1"/>
      <name val="Roboto"/>
    </font>
    <font>
      <sz val="10.0"/>
      <color theme="1"/>
      <name val="Impact"/>
    </font>
    <font>
      <sz val="8.0"/>
      <color theme="1"/>
      <name val="Impact"/>
    </font>
    <font>
      <sz val="8.0"/>
      <color rgb="FFFFFFFF"/>
      <name val="Impact"/>
    </font>
    <font>
      <sz val="6.0"/>
      <color theme="1"/>
      <name val="Impact"/>
    </font>
    <font>
      <sz val="10.0"/>
      <color theme="1"/>
      <name val="Roboto"/>
    </font>
    <font>
      <b/>
      <sz val="9.0"/>
      <color theme="1"/>
      <name val="Roboto"/>
    </font>
    <font>
      <sz val="9.0"/>
      <color theme="1"/>
      <name val="Roboto"/>
    </font>
    <font>
      <sz val="9.0"/>
      <color rgb="FF000000"/>
      <name val="Roboto"/>
    </font>
    <font>
      <sz val="9.0"/>
      <color rgb="FF000000"/>
      <name val="Arial"/>
    </font>
    <font>
      <b/>
      <sz val="10.0"/>
      <color theme="1"/>
      <name val="Consolas"/>
    </font>
    <font>
      <color theme="1"/>
      <name val="Arial"/>
      <scheme val="minor"/>
    </font>
    <font>
      <sz val="8.0"/>
      <color theme="1"/>
      <name val="Arial"/>
    </font>
    <font>
      <sz val="8.0"/>
      <color theme="1"/>
      <name val="Roboto"/>
    </font>
    <font>
      <b/>
      <sz val="8.0"/>
      <color theme="1"/>
      <name val="Roboto"/>
    </font>
    <font>
      <b/>
      <sz val="12.0"/>
      <color theme="1"/>
      <name val="Arial"/>
    </font>
    <font>
      <sz val="11.0"/>
      <color theme="1"/>
      <name val="Arial"/>
    </font>
    <font>
      <b/>
      <sz val="12.0"/>
      <color theme="1"/>
      <name val="Roboto"/>
    </font>
    <font>
      <sz val="12.0"/>
      <color theme="1"/>
      <name val="Arial"/>
    </font>
    <font>
      <b/>
      <sz val="8.0"/>
      <color theme="1"/>
      <name val="Arial"/>
    </font>
    <font>
      <b/>
      <color theme="1"/>
      <name val="Roboto"/>
    </font>
    <font>
      <color rgb="FF000000"/>
      <name val="Impact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5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left style="medium">
        <color rgb="FFCCCCCC"/>
      </left>
      <right style="thin">
        <color rgb="FFFFFFFF"/>
      </right>
      <top style="medium">
        <color rgb="FFCCCCCC"/>
      </top>
      <bottom style="thin">
        <color rgb="FFFFFFFF"/>
      </bottom>
    </border>
    <border>
      <right style="thin">
        <color rgb="FFFFFFFF"/>
      </right>
      <top style="medium">
        <color rgb="FFCCCCCC"/>
      </top>
    </border>
    <border>
      <left style="thin">
        <color rgb="FFFFFFFF"/>
      </left>
      <right style="thin">
        <color rgb="FFFFFFFF"/>
      </right>
      <top style="medium">
        <color rgb="FFCCCCCC"/>
      </top>
    </border>
    <border>
      <left style="thin">
        <color rgb="FFFFFFFF"/>
      </left>
      <right style="medium">
        <color rgb="FFCCCCCC"/>
      </right>
      <top style="medium">
        <color rgb="FFCCCCCC"/>
      </top>
      <bottom style="thin">
        <color rgb="FFFFFFFF"/>
      </bottom>
    </border>
    <border>
      <left style="medium">
        <color rgb="FFCCCCCC"/>
      </left>
      <top style="thin">
        <color rgb="FFFFFFFF"/>
      </top>
      <bottom style="thin">
        <color rgb="FFFFFFFF"/>
      </bottom>
    </border>
    <border>
      <left style="thin">
        <color rgb="FFCCCCCC"/>
      </left>
      <top style="thin">
        <color rgb="FFCCCCCC"/>
      </top>
    </border>
    <border>
      <right style="thin">
        <color rgb="FFCCCCCC"/>
      </right>
      <top style="thin">
        <color rgb="FFCCCCCC"/>
      </top>
    </border>
    <border>
      <top style="thin">
        <color rgb="FFCCCCCC"/>
      </top>
    </border>
    <border>
      <left style="thick">
        <color rgb="FFB7B7B7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ck">
        <color rgb="FFB7B7B7"/>
      </right>
      <top style="thin">
        <color rgb="FFCCCCCC"/>
      </top>
      <bottom style="thin">
        <color rgb="FFCCCCCC"/>
      </bottom>
    </border>
    <border>
      <left style="thick">
        <color rgb="FFB7B7B7"/>
      </left>
      <right style="thick">
        <color rgb="FFB7B7B7"/>
      </right>
      <top style="thin">
        <color rgb="FFCCCCCC"/>
      </top>
    </border>
    <border>
      <right style="thin">
        <color rgb="FFB7B7B7"/>
      </right>
      <top style="thin">
        <color rgb="FFCCCCCC"/>
      </top>
      <bottom style="thin">
        <color rgb="FFCCCCCC"/>
      </bottom>
    </border>
    <border>
      <right style="medium">
        <color rgb="FFCCCCCC"/>
      </right>
      <top style="thin">
        <color rgb="FFFFFFFF"/>
      </top>
      <bottom style="thin">
        <color rgb="FFFFFFFF"/>
      </bottom>
    </border>
    <border>
      <left style="thin">
        <color rgb="FFCCCCCC"/>
      </left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thin">
        <color rgb="FFCCCCCC"/>
      </bottom>
    </border>
    <border>
      <left style="thick">
        <color rgb="FFB7B7B7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ck">
        <color rgb="FFB7B7B7"/>
      </right>
      <top style="thin">
        <color rgb="FFCCCCCC"/>
      </top>
      <bottom style="thin">
        <color rgb="FFCCCCCC"/>
      </bottom>
    </border>
    <border>
      <left style="thick">
        <color rgb="FFB7B7B7"/>
      </left>
      <right style="thick">
        <color rgb="FFB7B7B7"/>
      </right>
      <bottom style="thin">
        <color rgb="FFCCCCCC"/>
      </bottom>
    </border>
    <border>
      <left style="thin">
        <color rgb="FFCCCCCC"/>
      </left>
      <right style="thin">
        <color rgb="FFB7B7B7"/>
      </right>
      <top style="thin">
        <color rgb="FFCCCCCC"/>
      </top>
      <bottom style="thin">
        <color rgb="FFCCCCCC"/>
      </bottom>
    </border>
    <border>
      <left style="thick">
        <color rgb="FFB7B7B7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ck">
        <color rgb="FFB7B7B7"/>
      </right>
      <top style="thin">
        <color rgb="FFCCCCCC"/>
      </top>
      <bottom style="thin">
        <color rgb="FFD9D9D9"/>
      </bottom>
    </border>
    <border>
      <right style="thick">
        <color rgb="FFB7B7B7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B7B7B7"/>
      </right>
      <top style="thin">
        <color rgb="FFCCCCCC"/>
      </top>
      <bottom style="thin">
        <color rgb="FFD9D9D9"/>
      </bottom>
    </border>
    <border>
      <left style="thick">
        <color rgb="FFB7B7B7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ck">
        <color rgb="FFB7B7B7"/>
      </right>
      <top style="thin">
        <color rgb="FFD9D9D9"/>
      </top>
      <bottom style="thin">
        <color rgb="FFD9D9D9"/>
      </bottom>
    </border>
    <border>
      <right style="thick">
        <color rgb="FFB7B7B7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B7B7B7"/>
      </right>
      <top style="thin">
        <color rgb="FFD9D9D9"/>
      </top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right style="thin">
        <color rgb="FFD9D9D9"/>
      </right>
      <top style="thin">
        <color rgb="FFD9D9D9"/>
      </top>
    </border>
    <border>
      <left style="medium">
        <color rgb="FFCCCCCC"/>
      </left>
      <right style="thin">
        <color rgb="FFFFFFFF"/>
      </right>
      <top style="thin">
        <color rgb="FFFFFFFF"/>
      </top>
      <bottom style="medium">
        <color rgb="FFCCCCCC"/>
      </bottom>
    </border>
    <border>
      <left style="thin">
        <color rgb="FFFFFFFF"/>
      </left>
      <right style="thin">
        <color rgb="FFFFFFFF"/>
      </right>
      <bottom style="medium">
        <color rgb="FFCCCCCC"/>
      </bottom>
    </border>
    <border>
      <left style="thin">
        <color rgb="FFFFFFFF"/>
      </left>
      <right style="medium">
        <color rgb="FFCCCCCC"/>
      </right>
      <top style="thin">
        <color rgb="FFFFFFFF"/>
      </top>
      <bottom style="medium">
        <color rgb="FFCCCCCC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top style="medium">
        <color rgb="FFCCCCCC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medium">
        <color rgb="FFCCCCCC"/>
      </left>
      <top style="thin">
        <color rgb="FFFFFFFF"/>
      </top>
    </border>
    <border>
      <right style="medium">
        <color rgb="FFCCCCCC"/>
      </righ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medium">
        <color rgb="FFCCCCCC"/>
      </bottom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2" numFmtId="0" xfId="0" applyBorder="1" applyFont="1"/>
    <xf borderId="4" fillId="0" fontId="2" numFmtId="0" xfId="0" applyBorder="1" applyFont="1"/>
    <xf borderId="1" fillId="2" fontId="3" numFmtId="0" xfId="0" applyBorder="1" applyFill="1" applyFont="1"/>
    <xf borderId="1" fillId="2" fontId="4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left" shrinkToFit="0" vertical="center" wrapText="1"/>
    </xf>
    <xf borderId="2" fillId="2" fontId="3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/>
    </xf>
    <xf borderId="2" fillId="2" fontId="3" numFmtId="0" xfId="0" applyBorder="1" applyFont="1"/>
    <xf borderId="2" fillId="0" fontId="5" numFmtId="0" xfId="0" applyAlignment="1" applyBorder="1" applyFont="1">
      <alignment vertical="center"/>
    </xf>
    <xf borderId="1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8" fillId="2" fontId="3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10" fillId="2" fontId="3" numFmtId="0" xfId="0" applyBorder="1" applyFont="1"/>
    <xf borderId="2" fillId="2" fontId="4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3" fontId="6" numFmtId="0" xfId="0" applyAlignment="1" applyBorder="1" applyFill="1" applyFon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4" fontId="7" numFmtId="0" xfId="0" applyAlignment="1" applyBorder="1" applyFill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6" fillId="2" fontId="7" numFmtId="0" xfId="0" applyAlignment="1" applyBorder="1" applyFont="1">
      <alignment horizontal="center" shrinkToFit="0" vertical="center" wrapText="1"/>
    </xf>
    <xf borderId="18" fillId="5" fontId="8" numFmtId="0" xfId="0" applyAlignment="1" applyBorder="1" applyFill="1" applyFont="1">
      <alignment horizontal="center" shrinkToFit="0" vertical="center" wrapText="1"/>
    </xf>
    <xf borderId="19" fillId="0" fontId="2" numFmtId="0" xfId="0" applyBorder="1" applyFont="1"/>
    <xf borderId="20" fillId="2" fontId="3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4" fontId="9" numFmtId="0" xfId="0" applyAlignment="1" applyBorder="1" applyFont="1">
      <alignment horizontal="center" shrinkToFit="0" vertical="center" wrapText="1"/>
    </xf>
    <xf borderId="25" fillId="3" fontId="9" numFmtId="0" xfId="0" applyAlignment="1" applyBorder="1" applyFont="1">
      <alignment horizontal="center" shrinkToFit="0" vertical="center" wrapText="1"/>
    </xf>
    <xf borderId="25" fillId="4" fontId="9" numFmtId="0" xfId="0" applyAlignment="1" applyBorder="1" applyFont="1">
      <alignment horizontal="center" shrinkToFit="0" vertical="center" wrapText="1"/>
    </xf>
    <xf borderId="26" fillId="4" fontId="9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4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6" fontId="5" numFmtId="0" xfId="0" applyAlignment="1" applyFill="1" applyFont="1">
      <alignment horizontal="center" shrinkToFit="0" vertical="center" wrapText="1"/>
    </xf>
    <xf borderId="29" fillId="6" fontId="11" numFmtId="1" xfId="0" applyAlignment="1" applyBorder="1" applyFont="1" applyNumberFormat="1">
      <alignment horizontal="center" readingOrder="0" vertical="center"/>
    </xf>
    <xf borderId="30" fillId="6" fontId="11" numFmtId="1" xfId="0" applyAlignment="1" applyBorder="1" applyFont="1" applyNumberFormat="1">
      <alignment horizontal="center" readingOrder="0" vertical="center"/>
    </xf>
    <xf borderId="31" fillId="6" fontId="11" numFmtId="1" xfId="0" applyAlignment="1" applyBorder="1" applyFont="1" applyNumberFormat="1">
      <alignment horizontal="center" readingOrder="0" vertical="center"/>
    </xf>
    <xf borderId="29" fillId="6" fontId="11" numFmtId="1" xfId="0" applyAlignment="1" applyBorder="1" applyFont="1" applyNumberFormat="1">
      <alignment horizontal="center" vertical="center"/>
    </xf>
    <xf borderId="30" fillId="6" fontId="11" numFmtId="1" xfId="0" applyAlignment="1" applyBorder="1" applyFont="1" applyNumberFormat="1">
      <alignment horizontal="center" vertical="center"/>
    </xf>
    <xf borderId="31" fillId="6" fontId="11" numFmtId="1" xfId="0" applyAlignment="1" applyBorder="1" applyFont="1" applyNumberFormat="1">
      <alignment horizontal="center" vertical="center"/>
    </xf>
    <xf borderId="32" fillId="7" fontId="5" numFmtId="1" xfId="0" applyAlignment="1" applyBorder="1" applyFill="1" applyFont="1" applyNumberFormat="1">
      <alignment horizontal="center" vertical="center"/>
    </xf>
    <xf borderId="29" fillId="6" fontId="12" numFmtId="1" xfId="0" applyAlignment="1" applyBorder="1" applyFont="1" applyNumberFormat="1">
      <alignment horizontal="center" vertical="center"/>
    </xf>
    <xf borderId="33" fillId="6" fontId="13" numFmtId="1" xfId="0" applyAlignment="1" applyBorder="1" applyFont="1" applyNumberFormat="1">
      <alignment horizontal="center" vertical="center"/>
    </xf>
    <xf borderId="34" fillId="6" fontId="12" numFmtId="1" xfId="0" applyAlignment="1" applyBorder="1" applyFont="1" applyNumberFormat="1">
      <alignment horizontal="center" vertical="center"/>
    </xf>
    <xf borderId="35" fillId="6" fontId="11" numFmtId="1" xfId="0" applyAlignment="1" applyBorder="1" applyFont="1" applyNumberFormat="1">
      <alignment horizontal="center" readingOrder="0" vertical="center"/>
    </xf>
    <xf borderId="36" fillId="6" fontId="11" numFmtId="1" xfId="0" applyAlignment="1" applyBorder="1" applyFont="1" applyNumberFormat="1">
      <alignment horizontal="center" readingOrder="0" vertical="center"/>
    </xf>
    <xf borderId="37" fillId="6" fontId="11" numFmtId="1" xfId="0" applyAlignment="1" applyBorder="1" applyFont="1" applyNumberFormat="1">
      <alignment horizontal="center" readingOrder="0" vertical="center"/>
    </xf>
    <xf borderId="35" fillId="6" fontId="11" numFmtId="1" xfId="0" applyAlignment="1" applyBorder="1" applyFont="1" applyNumberFormat="1">
      <alignment horizontal="center" vertical="center"/>
    </xf>
    <xf borderId="36" fillId="6" fontId="11" numFmtId="1" xfId="0" applyAlignment="1" applyBorder="1" applyFont="1" applyNumberFormat="1">
      <alignment horizontal="center" vertical="center"/>
    </xf>
    <xf borderId="37" fillId="6" fontId="11" numFmtId="1" xfId="0" applyAlignment="1" applyBorder="1" applyFont="1" applyNumberFormat="1">
      <alignment horizontal="center" vertical="center"/>
    </xf>
    <xf borderId="38" fillId="7" fontId="5" numFmtId="1" xfId="0" applyAlignment="1" applyBorder="1" applyFont="1" applyNumberFormat="1">
      <alignment horizontal="center" vertical="center"/>
    </xf>
    <xf borderId="35" fillId="6" fontId="12" numFmtId="1" xfId="0" applyAlignment="1" applyBorder="1" applyFont="1" applyNumberFormat="1">
      <alignment horizontal="center" vertical="center"/>
    </xf>
    <xf borderId="36" fillId="6" fontId="13" numFmtId="1" xfId="0" applyAlignment="1" applyBorder="1" applyFont="1" applyNumberFormat="1">
      <alignment horizontal="center" vertical="center"/>
    </xf>
    <xf borderId="39" fillId="6" fontId="12" numFmtId="1" xfId="0" applyAlignment="1" applyBorder="1" applyFont="1" applyNumberFormat="1">
      <alignment horizontal="center" vertical="center"/>
    </xf>
    <xf borderId="0" fillId="6" fontId="10" numFmtId="0" xfId="0" applyAlignment="1" applyFont="1">
      <alignment horizontal="left" vertical="center"/>
    </xf>
    <xf borderId="0" fillId="6" fontId="10" numFmtId="0" xfId="0" applyAlignment="1" applyFont="1">
      <alignment horizontal="center" vertical="center"/>
    </xf>
    <xf borderId="40" fillId="0" fontId="10" numFmtId="0" xfId="0" applyAlignment="1" applyBorder="1" applyFont="1">
      <alignment horizontal="left" vertical="center"/>
    </xf>
    <xf borderId="40" fillId="0" fontId="10" numFmtId="0" xfId="0" applyAlignment="1" applyBorder="1" applyFont="1">
      <alignment horizontal="center" vertical="center"/>
    </xf>
    <xf borderId="41" fillId="0" fontId="10" numFmtId="0" xfId="0" applyAlignment="1" applyBorder="1" applyFont="1">
      <alignment horizontal="left" vertical="center"/>
    </xf>
    <xf borderId="41" fillId="0" fontId="10" numFmtId="0" xfId="0" applyAlignment="1" applyBorder="1" applyFont="1">
      <alignment horizontal="center" vertical="center"/>
    </xf>
    <xf borderId="0" fillId="6" fontId="5" numFmtId="0" xfId="0" applyAlignment="1" applyFont="1">
      <alignment horizontal="center" readingOrder="0" shrinkToFit="0" vertical="center" wrapText="1"/>
    </xf>
    <xf borderId="42" fillId="2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0" fillId="0" fontId="1" numFmtId="0" xfId="0" applyFont="1"/>
    <xf borderId="0" fillId="6" fontId="14" numFmtId="0" xfId="0" applyFont="1"/>
    <xf borderId="1" fillId="2" fontId="15" numFmtId="0" xfId="0" applyAlignment="1" applyBorder="1" applyFont="1">
      <alignment horizontal="center" shrinkToFit="0" vertical="center" wrapText="1"/>
    </xf>
    <xf borderId="2" fillId="2" fontId="15" numFmtId="0" xfId="0" applyAlignment="1" applyBorder="1" applyFont="1">
      <alignment horizontal="center" shrinkToFit="0" vertical="center" wrapText="1"/>
    </xf>
    <xf borderId="45" fillId="0" fontId="16" numFmtId="0" xfId="0" applyBorder="1" applyFont="1"/>
    <xf borderId="46" fillId="0" fontId="16" numFmtId="0" xfId="0" applyBorder="1" applyFont="1"/>
    <xf borderId="47" fillId="0" fontId="16" numFmtId="0" xfId="0" applyBorder="1" applyFont="1"/>
    <xf borderId="5" fillId="2" fontId="15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left" readingOrder="0" shrinkToFit="0" vertical="center" wrapText="1"/>
    </xf>
    <xf borderId="6" fillId="2" fontId="5" numFmtId="49" xfId="0" applyAlignment="1" applyBorder="1" applyFont="1" applyNumberFormat="1">
      <alignment horizontal="center" readingOrder="0" shrinkToFit="0" vertical="center" wrapText="1"/>
    </xf>
    <xf borderId="6" fillId="2" fontId="5" numFmtId="49" xfId="0" applyAlignment="1" applyBorder="1" applyFont="1" applyNumberForma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1" fillId="2" fontId="15" numFmtId="0" xfId="0" applyBorder="1" applyFont="1"/>
    <xf borderId="4" fillId="0" fontId="16" numFmtId="0" xfId="0" applyBorder="1" applyFont="1"/>
    <xf borderId="1" fillId="0" fontId="16" numFmtId="0" xfId="0" applyBorder="1" applyFont="1"/>
    <xf borderId="2" fillId="0" fontId="16" numFmtId="0" xfId="0" applyBorder="1" applyFont="1"/>
    <xf borderId="48" fillId="2" fontId="3" numFmtId="0" xfId="0" applyAlignment="1" applyBorder="1" applyFont="1">
      <alignment horizontal="center" shrinkToFit="0" vertical="center" wrapText="1"/>
    </xf>
    <xf borderId="49" fillId="3" fontId="6" numFmtId="0" xfId="0" applyAlignment="1" applyBorder="1" applyFont="1">
      <alignment horizontal="center" vertical="center"/>
    </xf>
    <xf borderId="0" fillId="3" fontId="6" numFmtId="0" xfId="0" applyAlignment="1" applyFont="1">
      <alignment horizontal="center" vertical="center"/>
    </xf>
    <xf borderId="0" fillId="0" fontId="10" numFmtId="0" xfId="0" applyAlignment="1" applyFont="1">
      <alignment horizontal="left" readingOrder="0" vertical="center"/>
    </xf>
    <xf borderId="0" fillId="0" fontId="17" numFmtId="0" xfId="0" applyAlignment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0" fillId="6" fontId="10" numFmtId="0" xfId="0" applyAlignment="1" applyFont="1">
      <alignment horizontal="left" readingOrder="0" vertical="center"/>
    </xf>
    <xf borderId="0" fillId="0" fontId="17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  <xf borderId="50" fillId="2" fontId="3" numFmtId="0" xfId="0" applyAlignment="1" applyBorder="1" applyFont="1">
      <alignment horizontal="center" shrinkToFit="0" vertical="center" wrapText="1"/>
    </xf>
    <xf borderId="51" fillId="2" fontId="3" numFmtId="0" xfId="0" applyBorder="1" applyFont="1"/>
    <xf borderId="52" fillId="0" fontId="16" numFmtId="0" xfId="0" applyBorder="1" applyFont="1"/>
    <xf borderId="5" fillId="0" fontId="16" numFmtId="0" xfId="0" applyBorder="1" applyFont="1"/>
    <xf borderId="6" fillId="0" fontId="16" numFmtId="0" xfId="0" applyBorder="1" applyFont="1"/>
    <xf borderId="53" fillId="0" fontId="3" numFmtId="0" xfId="0" applyBorder="1" applyFont="1"/>
    <xf borderId="54" fillId="0" fontId="1" numFmtId="0" xfId="0" applyBorder="1" applyFont="1"/>
    <xf borderId="1" fillId="2" fontId="20" numFmtId="0" xfId="0" applyAlignment="1" applyBorder="1" applyFont="1">
      <alignment horizontal="center" shrinkToFit="0" vertical="center" wrapText="1"/>
    </xf>
    <xf borderId="2" fillId="2" fontId="20" numFmtId="0" xfId="0" applyAlignment="1" applyBorder="1" applyFont="1">
      <alignment horizontal="center" shrinkToFit="0" vertical="center" wrapText="1"/>
    </xf>
    <xf borderId="1" fillId="2" fontId="21" numFmtId="0" xfId="0" applyAlignment="1" applyBorder="1" applyFont="1">
      <alignment horizontal="left" shrinkToFit="0" vertical="center" wrapText="1"/>
    </xf>
    <xf borderId="2" fillId="2" fontId="22" numFmtId="0" xfId="0" applyAlignment="1" applyBorder="1" applyFont="1">
      <alignment horizontal="left" shrinkToFit="0" vertical="center" wrapText="1"/>
    </xf>
    <xf borderId="1" fillId="2" fontId="23" numFmtId="0" xfId="0" applyAlignment="1" applyBorder="1" applyFont="1">
      <alignment horizontal="left" shrinkToFit="0" vertical="center" wrapText="1"/>
    </xf>
    <xf borderId="2" fillId="2" fontId="24" numFmtId="0" xfId="0" applyAlignment="1" applyBorder="1" applyFont="1">
      <alignment horizontal="center" shrinkToFit="0" vertical="center" wrapText="1"/>
    </xf>
    <xf borderId="11" fillId="2" fontId="17" numFmtId="0" xfId="0" applyAlignment="1" applyBorder="1" applyFont="1">
      <alignment horizontal="center" shrinkToFit="0" vertical="center" wrapText="1"/>
    </xf>
    <xf borderId="49" fillId="3" fontId="7" numFmtId="0" xfId="0" applyAlignment="1" applyBorder="1" applyFont="1">
      <alignment horizontal="center" vertical="center"/>
    </xf>
    <xf borderId="20" fillId="2" fontId="17" numFmtId="0" xfId="0" applyBorder="1" applyFont="1"/>
    <xf borderId="2" fillId="2" fontId="17" numFmtId="0" xfId="0" applyBorder="1" applyFont="1"/>
    <xf borderId="25" fillId="0" fontId="5" numFmtId="0" xfId="0" applyAlignment="1" applyBorder="1" applyFont="1">
      <alignment horizontal="center" vertical="center"/>
    </xf>
    <xf borderId="25" fillId="0" fontId="10" numFmtId="0" xfId="0" applyAlignment="1" applyBorder="1" applyFont="1">
      <alignment horizontal="left" vertical="center"/>
    </xf>
    <xf borderId="25" fillId="0" fontId="25" numFmtId="1" xfId="0" applyAlignment="1" applyBorder="1" applyFont="1" applyNumberFormat="1">
      <alignment horizontal="center" vertical="center"/>
    </xf>
    <xf borderId="25" fillId="0" fontId="12" numFmtId="1" xfId="0" applyAlignment="1" applyBorder="1" applyFont="1" applyNumberFormat="1">
      <alignment horizontal="center" vertical="center"/>
    </xf>
    <xf borderId="25" fillId="0" fontId="18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8" fontId="26" numFmtId="0" xfId="0" applyAlignment="1" applyFill="1" applyFont="1">
      <alignment horizontal="center" vertical="center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9" fontId="18" numFmtId="0" xfId="0" applyAlignment="1" applyFill="1" applyFont="1">
      <alignment horizontal="center" vertical="center"/>
    </xf>
    <xf borderId="0" fillId="0" fontId="18" numFmtId="0" xfId="0" applyAlignment="1" applyFont="1">
      <alignment horizontal="center" vertical="center"/>
    </xf>
    <xf borderId="0" fillId="9" fontId="18" numFmtId="0" xfId="0" applyAlignment="1" applyFont="1">
      <alignment horizontal="center" readingOrder="0" vertical="center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3">
    <dxf>
      <font/>
      <fill>
        <patternFill patternType="solid">
          <fgColor rgb="FFFFA1A1"/>
          <bgColor rgb="FFFFA1A1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0</xdr:rowOff>
    </xdr:from>
    <xdr:ext cx="171450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8.0" ySplit="5.0" topLeftCell="I6" activePane="bottomRight" state="frozen"/>
      <selection activeCell="I1" sqref="I1" pane="topRight"/>
      <selection activeCell="A6" sqref="A6" pane="bottomLeft"/>
      <selection activeCell="I6" sqref="I6" pane="bottomRight"/>
    </sheetView>
  </sheetViews>
  <sheetFormatPr customHeight="1" defaultColWidth="12.63" defaultRowHeight="15.0"/>
  <cols>
    <col customWidth="1" min="1" max="2" width="1.38"/>
    <col customWidth="1" min="3" max="3" width="25.13"/>
    <col customWidth="1" hidden="1" min="4" max="4" width="10.13"/>
    <col customWidth="1" hidden="1" min="5" max="5" width="10.25"/>
    <col customWidth="1" hidden="1" min="6" max="6" width="9.38"/>
    <col customWidth="1" min="7" max="8" width="4.5"/>
    <col customWidth="1" min="9" max="63" width="3.88"/>
    <col customWidth="1" min="64" max="65" width="6.38"/>
    <col customWidth="1" min="66" max="70" width="4.88"/>
    <col customWidth="1" min="71" max="71" width="1.38"/>
    <col customWidth="1" min="72" max="72" width="4.88"/>
  </cols>
  <sheetData>
    <row r="1" ht="52.5" customHeight="1">
      <c r="A1" s="1"/>
      <c r="B1" s="2" t="str">
        <f>'Configuración'!E1</f>
        <v/>
      </c>
      <c r="C1" s="3"/>
      <c r="D1" s="3"/>
      <c r="E1" s="3"/>
      <c r="F1" s="3"/>
      <c r="G1" s="3"/>
      <c r="H1" s="4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7"/>
      <c r="X1" s="4"/>
      <c r="Y1" s="7"/>
      <c r="Z1" s="3"/>
      <c r="AA1" s="4"/>
      <c r="AB1" s="8"/>
      <c r="AC1" s="4"/>
      <c r="AD1" s="8"/>
      <c r="AE1" s="3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9"/>
      <c r="BM1" s="5"/>
      <c r="BN1" s="5"/>
      <c r="BO1" s="5"/>
      <c r="BP1" s="5"/>
      <c r="BQ1" s="5"/>
      <c r="BR1" s="5"/>
      <c r="BS1" s="5"/>
      <c r="BT1" s="10"/>
    </row>
    <row r="2" ht="15.0" customHeight="1">
      <c r="A2" s="1"/>
      <c r="B2" s="1"/>
      <c r="C2" s="11" t="str">
        <f>CONCATENATE(Inscriptos!$C$2," - ",Inscriptos!$D$2,)</f>
        <v>FAT - FBI - TFABA - Fecha 1 - 10/03/24</v>
      </c>
      <c r="D2" s="3"/>
      <c r="E2" s="3"/>
      <c r="F2" s="3"/>
      <c r="G2" s="3"/>
      <c r="H2" s="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4"/>
    </row>
    <row r="3" ht="7.5" customHeight="1">
      <c r="A3" s="12"/>
      <c r="B3" s="15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8"/>
      <c r="BT3" s="10"/>
    </row>
    <row r="4" ht="10.5" customHeight="1">
      <c r="A4" s="19"/>
      <c r="B4" s="20"/>
      <c r="C4" s="21" t="s">
        <v>0</v>
      </c>
      <c r="D4" s="21" t="s">
        <v>1</v>
      </c>
      <c r="E4" s="21" t="s">
        <v>2</v>
      </c>
      <c r="F4" s="22" t="s">
        <v>3</v>
      </c>
      <c r="G4" s="22" t="s">
        <v>4</v>
      </c>
      <c r="H4" s="23" t="s">
        <v>5</v>
      </c>
      <c r="I4" s="24" t="s">
        <v>6</v>
      </c>
      <c r="J4" s="25"/>
      <c r="K4" s="25"/>
      <c r="L4" s="25"/>
      <c r="M4" s="26"/>
      <c r="N4" s="27" t="s">
        <v>7</v>
      </c>
      <c r="O4" s="25"/>
      <c r="P4" s="25"/>
      <c r="Q4" s="25"/>
      <c r="R4" s="26"/>
      <c r="S4" s="24" t="s">
        <v>8</v>
      </c>
      <c r="T4" s="25"/>
      <c r="U4" s="25"/>
      <c r="V4" s="25"/>
      <c r="W4" s="26"/>
      <c r="X4" s="27" t="s">
        <v>9</v>
      </c>
      <c r="Y4" s="25"/>
      <c r="Z4" s="25"/>
      <c r="AA4" s="25"/>
      <c r="AB4" s="26"/>
      <c r="AC4" s="24" t="s">
        <v>10</v>
      </c>
      <c r="AD4" s="25"/>
      <c r="AE4" s="25"/>
      <c r="AF4" s="25"/>
      <c r="AG4" s="26"/>
      <c r="AH4" s="27" t="s">
        <v>11</v>
      </c>
      <c r="AI4" s="25"/>
      <c r="AJ4" s="25"/>
      <c r="AK4" s="25"/>
      <c r="AL4" s="26"/>
      <c r="AM4" s="24" t="s">
        <v>12</v>
      </c>
      <c r="AN4" s="25"/>
      <c r="AO4" s="25"/>
      <c r="AP4" s="25"/>
      <c r="AQ4" s="26"/>
      <c r="AR4" s="27" t="s">
        <v>13</v>
      </c>
      <c r="AS4" s="25"/>
      <c r="AT4" s="25"/>
      <c r="AU4" s="25"/>
      <c r="AV4" s="26"/>
      <c r="AW4" s="24" t="s">
        <v>14</v>
      </c>
      <c r="AX4" s="25"/>
      <c r="AY4" s="25"/>
      <c r="AZ4" s="25"/>
      <c r="BA4" s="26"/>
      <c r="BB4" s="27" t="s">
        <v>15</v>
      </c>
      <c r="BC4" s="25"/>
      <c r="BD4" s="25"/>
      <c r="BE4" s="25"/>
      <c r="BF4" s="26"/>
      <c r="BG4" s="24" t="s">
        <v>16</v>
      </c>
      <c r="BH4" s="25"/>
      <c r="BI4" s="25"/>
      <c r="BJ4" s="25"/>
      <c r="BK4" s="26"/>
      <c r="BL4" s="28" t="s">
        <v>17</v>
      </c>
      <c r="BM4" s="28" t="s">
        <v>18</v>
      </c>
      <c r="BN4" s="24" t="s">
        <v>19</v>
      </c>
      <c r="BO4" s="25"/>
      <c r="BP4" s="25"/>
      <c r="BQ4" s="25"/>
      <c r="BR4" s="29"/>
      <c r="BS4" s="30"/>
      <c r="BT4" s="10"/>
    </row>
    <row r="5" ht="10.5" customHeight="1">
      <c r="A5" s="6"/>
      <c r="B5" s="20"/>
      <c r="C5" s="31"/>
      <c r="D5" s="31"/>
      <c r="E5" s="31"/>
      <c r="F5" s="32"/>
      <c r="G5" s="32"/>
      <c r="H5" s="33"/>
      <c r="I5" s="34">
        <v>1.0</v>
      </c>
      <c r="J5" s="35">
        <v>2.0</v>
      </c>
      <c r="K5" s="36">
        <v>3.0</v>
      </c>
      <c r="L5" s="35">
        <v>4.0</v>
      </c>
      <c r="M5" s="37">
        <v>5.0</v>
      </c>
      <c r="N5" s="34">
        <v>1.0</v>
      </c>
      <c r="O5" s="35">
        <v>2.0</v>
      </c>
      <c r="P5" s="36">
        <v>3.0</v>
      </c>
      <c r="Q5" s="35">
        <v>4.0</v>
      </c>
      <c r="R5" s="37">
        <v>5.0</v>
      </c>
      <c r="S5" s="34">
        <v>1.0</v>
      </c>
      <c r="T5" s="35">
        <v>2.0</v>
      </c>
      <c r="U5" s="36">
        <v>3.0</v>
      </c>
      <c r="V5" s="35">
        <v>4.0</v>
      </c>
      <c r="W5" s="37">
        <v>5.0</v>
      </c>
      <c r="X5" s="34">
        <v>1.0</v>
      </c>
      <c r="Y5" s="35">
        <v>2.0</v>
      </c>
      <c r="Z5" s="36">
        <v>3.0</v>
      </c>
      <c r="AA5" s="35">
        <v>4.0</v>
      </c>
      <c r="AB5" s="37">
        <v>5.0</v>
      </c>
      <c r="AC5" s="34">
        <v>1.0</v>
      </c>
      <c r="AD5" s="35">
        <v>2.0</v>
      </c>
      <c r="AE5" s="36">
        <v>3.0</v>
      </c>
      <c r="AF5" s="35">
        <v>4.0</v>
      </c>
      <c r="AG5" s="37">
        <v>5.0</v>
      </c>
      <c r="AH5" s="34">
        <v>1.0</v>
      </c>
      <c r="AI5" s="35">
        <v>2.0</v>
      </c>
      <c r="AJ5" s="36">
        <v>3.0</v>
      </c>
      <c r="AK5" s="35">
        <v>4.0</v>
      </c>
      <c r="AL5" s="37">
        <v>5.0</v>
      </c>
      <c r="AM5" s="34">
        <v>1.0</v>
      </c>
      <c r="AN5" s="35">
        <v>2.0</v>
      </c>
      <c r="AO5" s="36">
        <v>3.0</v>
      </c>
      <c r="AP5" s="35">
        <v>4.0</v>
      </c>
      <c r="AQ5" s="37">
        <v>5.0</v>
      </c>
      <c r="AR5" s="34">
        <v>1.0</v>
      </c>
      <c r="AS5" s="35">
        <v>2.0</v>
      </c>
      <c r="AT5" s="36">
        <v>3.0</v>
      </c>
      <c r="AU5" s="35">
        <v>4.0</v>
      </c>
      <c r="AV5" s="37">
        <v>5.0</v>
      </c>
      <c r="AW5" s="34">
        <v>1.0</v>
      </c>
      <c r="AX5" s="35">
        <v>2.0</v>
      </c>
      <c r="AY5" s="36">
        <v>3.0</v>
      </c>
      <c r="AZ5" s="35">
        <v>4.0</v>
      </c>
      <c r="BA5" s="37">
        <v>5.0</v>
      </c>
      <c r="BB5" s="34">
        <v>1.0</v>
      </c>
      <c r="BC5" s="35">
        <v>2.0</v>
      </c>
      <c r="BD5" s="36">
        <v>3.0</v>
      </c>
      <c r="BE5" s="35">
        <v>4.0</v>
      </c>
      <c r="BF5" s="37">
        <v>5.0</v>
      </c>
      <c r="BG5" s="34">
        <v>1.0</v>
      </c>
      <c r="BH5" s="35">
        <v>2.0</v>
      </c>
      <c r="BI5" s="36">
        <v>3.0</v>
      </c>
      <c r="BJ5" s="35">
        <v>4.0</v>
      </c>
      <c r="BK5" s="37">
        <v>5.0</v>
      </c>
      <c r="BL5" s="38"/>
      <c r="BM5" s="38"/>
      <c r="BN5" s="34">
        <v>10.0</v>
      </c>
      <c r="BO5" s="35">
        <v>9.0</v>
      </c>
      <c r="BP5" s="36">
        <v>8.0</v>
      </c>
      <c r="BQ5" s="35">
        <v>7.0</v>
      </c>
      <c r="BR5" s="39">
        <v>0.0</v>
      </c>
      <c r="BS5" s="30"/>
      <c r="BT5" s="10"/>
    </row>
    <row r="6" ht="15.75" customHeight="1">
      <c r="A6" s="6"/>
      <c r="B6" s="20"/>
      <c r="C6" s="40" t="str">
        <f>IFERROR(__xludf.DUMMYFUNCTION("IFERROR(QUERY(Inscriptos!$C$5:$H$80,""select C, D, E, F, G, H where H is not null order by G asc, H asc"",),)"),"Rubén Carlos Trombetta Estanga")</f>
        <v>Rubén Carlos Trombetta Estanga</v>
      </c>
      <c r="D6" s="41" t="str">
        <f>IFERROR(__xludf.DUMMYFUNCTION("""COMPUTED_VALUE"""),"V. Alsina")</f>
        <v>V. Alsina</v>
      </c>
      <c r="E6" s="41" t="str">
        <f>IFERROR(__xludf.DUMMYFUNCTION("""COMPUTED_VALUE"""),"Minirifle")</f>
        <v>Minirifle</v>
      </c>
      <c r="F6" s="41" t="str">
        <f>IFERROR(__xludf.DUMMYFUNCTION("""COMPUTED_VALUE"""),"Mayor")</f>
        <v>Mayor</v>
      </c>
      <c r="G6" s="42">
        <f>IFERROR(__xludf.DUMMYFUNCTION("""COMPUTED_VALUE"""),1.0)</f>
        <v>1</v>
      </c>
      <c r="H6" s="42">
        <f>IFERROR(__xludf.DUMMYFUNCTION("""COMPUTED_VALUE"""),6.0)</f>
        <v>6</v>
      </c>
      <c r="I6" s="43">
        <v>9.0</v>
      </c>
      <c r="J6" s="44">
        <v>9.0</v>
      </c>
      <c r="K6" s="44">
        <v>9.0</v>
      </c>
      <c r="L6" s="44">
        <v>9.0</v>
      </c>
      <c r="M6" s="45">
        <v>7.0</v>
      </c>
      <c r="N6" s="43">
        <v>10.0</v>
      </c>
      <c r="O6" s="44">
        <v>10.0</v>
      </c>
      <c r="P6" s="44">
        <v>9.0</v>
      </c>
      <c r="Q6" s="44">
        <v>8.0</v>
      </c>
      <c r="R6" s="45">
        <v>8.0</v>
      </c>
      <c r="S6" s="43">
        <v>10.0</v>
      </c>
      <c r="T6" s="44">
        <v>10.0</v>
      </c>
      <c r="U6" s="44">
        <v>9.0</v>
      </c>
      <c r="V6" s="44">
        <v>8.0</v>
      </c>
      <c r="W6" s="45">
        <v>7.0</v>
      </c>
      <c r="X6" s="43">
        <v>10.0</v>
      </c>
      <c r="Y6" s="44">
        <v>10.0</v>
      </c>
      <c r="Z6" s="44">
        <v>9.0</v>
      </c>
      <c r="AA6" s="44">
        <v>9.0</v>
      </c>
      <c r="AB6" s="45">
        <v>9.0</v>
      </c>
      <c r="AC6" s="43">
        <v>10.0</v>
      </c>
      <c r="AD6" s="44">
        <v>10.0</v>
      </c>
      <c r="AE6" s="44">
        <v>9.0</v>
      </c>
      <c r="AF6" s="44">
        <v>9.0</v>
      </c>
      <c r="AG6" s="45">
        <v>8.0</v>
      </c>
      <c r="AH6" s="43">
        <v>10.0</v>
      </c>
      <c r="AI6" s="44">
        <v>10.0</v>
      </c>
      <c r="AJ6" s="44">
        <v>10.0</v>
      </c>
      <c r="AK6" s="44">
        <v>9.0</v>
      </c>
      <c r="AL6" s="45">
        <v>9.0</v>
      </c>
      <c r="AM6" s="43">
        <v>9.0</v>
      </c>
      <c r="AN6" s="44">
        <v>9.0</v>
      </c>
      <c r="AO6" s="44">
        <v>9.0</v>
      </c>
      <c r="AP6" s="44">
        <v>9.0</v>
      </c>
      <c r="AQ6" s="45">
        <v>8.0</v>
      </c>
      <c r="AR6" s="43">
        <v>10.0</v>
      </c>
      <c r="AS6" s="44">
        <v>9.0</v>
      </c>
      <c r="AT6" s="44">
        <v>9.0</v>
      </c>
      <c r="AU6" s="44">
        <v>9.0</v>
      </c>
      <c r="AV6" s="45">
        <v>9.0</v>
      </c>
      <c r="AW6" s="43">
        <v>10.0</v>
      </c>
      <c r="AX6" s="44">
        <v>10.0</v>
      </c>
      <c r="AY6" s="44">
        <v>10.0</v>
      </c>
      <c r="AZ6" s="44">
        <v>9.0</v>
      </c>
      <c r="BA6" s="45">
        <v>8.0</v>
      </c>
      <c r="BB6" s="46"/>
      <c r="BC6" s="47"/>
      <c r="BD6" s="47"/>
      <c r="BE6" s="47"/>
      <c r="BF6" s="48"/>
      <c r="BG6" s="46"/>
      <c r="BH6" s="47"/>
      <c r="BI6" s="47"/>
      <c r="BJ6" s="47"/>
      <c r="BK6" s="48"/>
      <c r="BL6" s="49">
        <f t="shared" ref="BL6:BL80" si="1">sum(BN6:BQ6)</f>
        <v>40</v>
      </c>
      <c r="BM6" s="49">
        <f t="shared" ref="BM6:BM80" si="2">sum(N6:BA6)</f>
        <v>367</v>
      </c>
      <c r="BN6" s="50">
        <f t="shared" ref="BN6:BN80" si="3">COUNTIF(N6:BA6, $BN$5)</f>
        <v>15</v>
      </c>
      <c r="BO6" s="51">
        <f t="shared" ref="BO6:BO80" si="4">COUNTIF(N6:BA6, $BO$5)</f>
        <v>18</v>
      </c>
      <c r="BP6" s="51">
        <f t="shared" ref="BP6:BP80" si="5">COUNTIF(N6:BA6, $BP$5)</f>
        <v>6</v>
      </c>
      <c r="BQ6" s="51">
        <f t="shared" ref="BQ6:BQ80" si="6">COUNTIF(N6:BA6, $BQ$5)</f>
        <v>1</v>
      </c>
      <c r="BR6" s="52">
        <f t="shared" ref="BR6:BR80" si="7">COUNTIF(N6:BA6, $BR$5)</f>
        <v>0</v>
      </c>
      <c r="BS6" s="30"/>
      <c r="BT6" s="10"/>
    </row>
    <row r="7" ht="15.75" customHeight="1">
      <c r="A7" s="6"/>
      <c r="B7" s="20"/>
      <c r="C7" s="40" t="str">
        <f>IFERROR(__xludf.DUMMYFUNCTION("""COMPUTED_VALUE"""),"MATERA CARLOS")</f>
        <v>MATERA CARLOS</v>
      </c>
      <c r="D7" s="41" t="str">
        <f>IFERROR(__xludf.DUMMYFUNCTION("""COMPUTED_VALUE"""),"V. Alsina")</f>
        <v>V. Alsina</v>
      </c>
      <c r="E7" s="41" t="str">
        <f>IFERROR(__xludf.DUMMYFUNCTION("""COMPUTED_VALUE"""),"Minirifle")</f>
        <v>Minirifle</v>
      </c>
      <c r="F7" s="41" t="str">
        <f>IFERROR(__xludf.DUMMYFUNCTION("""COMPUTED_VALUE"""),"-")</f>
        <v>-</v>
      </c>
      <c r="G7" s="42">
        <f>IFERROR(__xludf.DUMMYFUNCTION("""COMPUTED_VALUE"""),1.0)</f>
        <v>1</v>
      </c>
      <c r="H7" s="42">
        <f>IFERROR(__xludf.DUMMYFUNCTION("""COMPUTED_VALUE"""),7.0)</f>
        <v>7</v>
      </c>
      <c r="I7" s="53">
        <v>10.0</v>
      </c>
      <c r="J7" s="54">
        <v>9.0</v>
      </c>
      <c r="K7" s="54">
        <v>9.0</v>
      </c>
      <c r="L7" s="54">
        <v>0.0</v>
      </c>
      <c r="M7" s="55">
        <v>0.0</v>
      </c>
      <c r="N7" s="53">
        <v>10.0</v>
      </c>
      <c r="O7" s="54">
        <v>10.0</v>
      </c>
      <c r="P7" s="54">
        <v>9.0</v>
      </c>
      <c r="Q7" s="54">
        <v>8.0</v>
      </c>
      <c r="R7" s="55">
        <v>8.0</v>
      </c>
      <c r="S7" s="53">
        <v>9.0</v>
      </c>
      <c r="T7" s="54">
        <v>8.0</v>
      </c>
      <c r="U7" s="54">
        <v>7.0</v>
      </c>
      <c r="V7" s="54">
        <v>7.0</v>
      </c>
      <c r="W7" s="55">
        <v>7.0</v>
      </c>
      <c r="X7" s="53">
        <v>10.0</v>
      </c>
      <c r="Y7" s="54">
        <v>10.0</v>
      </c>
      <c r="Z7" s="54">
        <v>9.0</v>
      </c>
      <c r="AA7" s="54">
        <v>8.0</v>
      </c>
      <c r="AB7" s="55">
        <v>7.0</v>
      </c>
      <c r="AC7" s="53">
        <v>10.0</v>
      </c>
      <c r="AD7" s="54">
        <v>9.0</v>
      </c>
      <c r="AE7" s="54">
        <v>9.0</v>
      </c>
      <c r="AF7" s="54">
        <v>9.0</v>
      </c>
      <c r="AG7" s="55">
        <v>7.0</v>
      </c>
      <c r="AH7" s="53">
        <v>10.0</v>
      </c>
      <c r="AI7" s="54">
        <v>10.0</v>
      </c>
      <c r="AJ7" s="54">
        <v>9.0</v>
      </c>
      <c r="AK7" s="54">
        <v>9.0</v>
      </c>
      <c r="AL7" s="55">
        <v>0.0</v>
      </c>
      <c r="AM7" s="53">
        <v>10.0</v>
      </c>
      <c r="AN7" s="54">
        <v>10.0</v>
      </c>
      <c r="AO7" s="54">
        <v>9.0</v>
      </c>
      <c r="AP7" s="54">
        <v>8.0</v>
      </c>
      <c r="AQ7" s="55">
        <v>8.0</v>
      </c>
      <c r="AR7" s="53">
        <v>9.0</v>
      </c>
      <c r="AS7" s="54">
        <v>8.0</v>
      </c>
      <c r="AT7" s="54">
        <v>7.0</v>
      </c>
      <c r="AU7" s="54">
        <v>7.0</v>
      </c>
      <c r="AV7" s="55">
        <v>0.0</v>
      </c>
      <c r="AW7" s="53">
        <v>10.0</v>
      </c>
      <c r="AX7" s="54">
        <v>10.0</v>
      </c>
      <c r="AY7" s="54">
        <v>9.0</v>
      </c>
      <c r="AZ7" s="54">
        <v>9.0</v>
      </c>
      <c r="BA7" s="55">
        <v>8.0</v>
      </c>
      <c r="BB7" s="56"/>
      <c r="BC7" s="57"/>
      <c r="BD7" s="57"/>
      <c r="BE7" s="57"/>
      <c r="BF7" s="58"/>
      <c r="BG7" s="56"/>
      <c r="BH7" s="57"/>
      <c r="BI7" s="57"/>
      <c r="BJ7" s="57"/>
      <c r="BK7" s="58"/>
      <c r="BL7" s="59">
        <f t="shared" si="1"/>
        <v>38</v>
      </c>
      <c r="BM7" s="59">
        <f t="shared" si="2"/>
        <v>331</v>
      </c>
      <c r="BN7" s="60">
        <f t="shared" si="3"/>
        <v>11</v>
      </c>
      <c r="BO7" s="61">
        <f t="shared" si="4"/>
        <v>12</v>
      </c>
      <c r="BP7" s="61">
        <f t="shared" si="5"/>
        <v>8</v>
      </c>
      <c r="BQ7" s="61">
        <f t="shared" si="6"/>
        <v>7</v>
      </c>
      <c r="BR7" s="62">
        <f t="shared" si="7"/>
        <v>2</v>
      </c>
      <c r="BS7" s="30"/>
      <c r="BT7" s="10"/>
    </row>
    <row r="8" ht="15.75" customHeight="1">
      <c r="A8" s="6"/>
      <c r="B8" s="20"/>
      <c r="C8" s="40" t="str">
        <f>IFERROR(__xludf.DUMMYFUNCTION("""COMPUTED_VALUE"""),"MATERA DANIEL")</f>
        <v>MATERA DANIEL</v>
      </c>
      <c r="D8" s="41" t="str">
        <f>IFERROR(__xludf.DUMMYFUNCTION("""COMPUTED_VALUE"""),"V. Alsina")</f>
        <v>V. Alsina</v>
      </c>
      <c r="E8" s="41" t="str">
        <f>IFERROR(__xludf.DUMMYFUNCTION("""COMPUTED_VALUE"""),"Minirifle")</f>
        <v>Minirifle</v>
      </c>
      <c r="F8" s="41" t="str">
        <f>IFERROR(__xludf.DUMMYFUNCTION("""COMPUTED_VALUE"""),"-")</f>
        <v>-</v>
      </c>
      <c r="G8" s="42">
        <f>IFERROR(__xludf.DUMMYFUNCTION("""COMPUTED_VALUE"""),1.0)</f>
        <v>1</v>
      </c>
      <c r="H8" s="42">
        <f>IFERROR(__xludf.DUMMYFUNCTION("""COMPUTED_VALUE"""),8.0)</f>
        <v>8</v>
      </c>
      <c r="I8" s="53">
        <v>10.0</v>
      </c>
      <c r="J8" s="54">
        <v>10.0</v>
      </c>
      <c r="K8" s="54">
        <v>9.0</v>
      </c>
      <c r="L8" s="54">
        <v>7.0</v>
      </c>
      <c r="M8" s="55">
        <v>0.0</v>
      </c>
      <c r="N8" s="53">
        <v>10.0</v>
      </c>
      <c r="O8" s="54">
        <v>10.0</v>
      </c>
      <c r="P8" s="54">
        <v>9.0</v>
      </c>
      <c r="Q8" s="54">
        <v>8.0</v>
      </c>
      <c r="R8" s="55">
        <v>8.0</v>
      </c>
      <c r="S8" s="53">
        <v>10.0</v>
      </c>
      <c r="T8" s="54">
        <v>10.0</v>
      </c>
      <c r="U8" s="54">
        <v>8.0</v>
      </c>
      <c r="V8" s="54">
        <v>8.0</v>
      </c>
      <c r="W8" s="55">
        <v>8.0</v>
      </c>
      <c r="X8" s="53">
        <v>10.0</v>
      </c>
      <c r="Y8" s="54">
        <v>10.0</v>
      </c>
      <c r="Z8" s="54">
        <v>10.0</v>
      </c>
      <c r="AA8" s="54">
        <v>8.0</v>
      </c>
      <c r="AB8" s="55">
        <v>7.0</v>
      </c>
      <c r="AC8" s="53">
        <v>10.0</v>
      </c>
      <c r="AD8" s="54">
        <v>10.0</v>
      </c>
      <c r="AE8" s="54">
        <v>9.0</v>
      </c>
      <c r="AF8" s="54">
        <v>9.0</v>
      </c>
      <c r="AG8" s="55">
        <v>8.0</v>
      </c>
      <c r="AH8" s="53">
        <v>9.0</v>
      </c>
      <c r="AI8" s="54">
        <v>9.0</v>
      </c>
      <c r="AJ8" s="54">
        <v>9.0</v>
      </c>
      <c r="AK8" s="54">
        <v>9.0</v>
      </c>
      <c r="AL8" s="55">
        <v>8.0</v>
      </c>
      <c r="AM8" s="53">
        <v>10.0</v>
      </c>
      <c r="AN8" s="54">
        <v>10.0</v>
      </c>
      <c r="AO8" s="54">
        <v>9.0</v>
      </c>
      <c r="AP8" s="54">
        <v>9.0</v>
      </c>
      <c r="AQ8" s="55">
        <v>7.0</v>
      </c>
      <c r="AR8" s="53">
        <v>10.0</v>
      </c>
      <c r="AS8" s="54">
        <v>9.0</v>
      </c>
      <c r="AT8" s="54">
        <v>9.0</v>
      </c>
      <c r="AU8" s="54">
        <v>7.0</v>
      </c>
      <c r="AV8" s="55">
        <v>7.0</v>
      </c>
      <c r="AW8" s="53">
        <v>10.0</v>
      </c>
      <c r="AX8" s="54">
        <v>10.0</v>
      </c>
      <c r="AY8" s="54">
        <v>9.0</v>
      </c>
      <c r="AZ8" s="54">
        <v>8.0</v>
      </c>
      <c r="BA8" s="55">
        <v>8.0</v>
      </c>
      <c r="BB8" s="56"/>
      <c r="BC8" s="57"/>
      <c r="BD8" s="57"/>
      <c r="BE8" s="57"/>
      <c r="BF8" s="58"/>
      <c r="BG8" s="56"/>
      <c r="BH8" s="57"/>
      <c r="BI8" s="57"/>
      <c r="BJ8" s="57"/>
      <c r="BK8" s="58"/>
      <c r="BL8" s="59">
        <f t="shared" si="1"/>
        <v>40</v>
      </c>
      <c r="BM8" s="59">
        <f t="shared" si="2"/>
        <v>356</v>
      </c>
      <c r="BN8" s="60">
        <f t="shared" si="3"/>
        <v>14</v>
      </c>
      <c r="BO8" s="61">
        <f t="shared" si="4"/>
        <v>12</v>
      </c>
      <c r="BP8" s="61">
        <f t="shared" si="5"/>
        <v>10</v>
      </c>
      <c r="BQ8" s="61">
        <f t="shared" si="6"/>
        <v>4</v>
      </c>
      <c r="BR8" s="62">
        <f t="shared" si="7"/>
        <v>0</v>
      </c>
      <c r="BS8" s="30"/>
      <c r="BT8" s="10"/>
    </row>
    <row r="9" ht="15.75" customHeight="1">
      <c r="A9" s="6"/>
      <c r="B9" s="20"/>
      <c r="C9" s="40" t="str">
        <f>IFERROR(__xludf.DUMMYFUNCTION("""COMPUTED_VALUE"""),"Hector Gagliardi")</f>
        <v>Hector Gagliardi</v>
      </c>
      <c r="D9" s="41" t="str">
        <f>IFERROR(__xludf.DUMMYFUNCTION("""COMPUTED_VALUE"""),"V. Alsina")</f>
        <v>V. Alsina</v>
      </c>
      <c r="E9" s="41" t="str">
        <f>IFERROR(__xludf.DUMMYFUNCTION("""COMPUTED_VALUE"""),"Minirifle")</f>
        <v>Minirifle</v>
      </c>
      <c r="F9" s="41" t="str">
        <f>IFERROR(__xludf.DUMMYFUNCTION("""COMPUTED_VALUE"""),"Veterano")</f>
        <v>Veterano</v>
      </c>
      <c r="G9" s="42">
        <f>IFERROR(__xludf.DUMMYFUNCTION("""COMPUTED_VALUE"""),1.0)</f>
        <v>1</v>
      </c>
      <c r="H9" s="42">
        <f>IFERROR(__xludf.DUMMYFUNCTION("""COMPUTED_VALUE"""),9.0)</f>
        <v>9</v>
      </c>
      <c r="I9" s="53">
        <v>10.0</v>
      </c>
      <c r="J9" s="54">
        <v>8.0</v>
      </c>
      <c r="K9" s="54">
        <v>8.0</v>
      </c>
      <c r="L9" s="54">
        <v>7.0</v>
      </c>
      <c r="M9" s="55">
        <v>7.0</v>
      </c>
      <c r="N9" s="53">
        <v>9.0</v>
      </c>
      <c r="O9" s="54">
        <v>9.0</v>
      </c>
      <c r="P9" s="54">
        <v>9.0</v>
      </c>
      <c r="Q9" s="54">
        <v>9.0</v>
      </c>
      <c r="R9" s="55">
        <v>7.0</v>
      </c>
      <c r="S9" s="53">
        <v>10.0</v>
      </c>
      <c r="T9" s="54">
        <v>9.0</v>
      </c>
      <c r="U9" s="54">
        <v>8.0</v>
      </c>
      <c r="V9" s="54">
        <v>8.0</v>
      </c>
      <c r="W9" s="55">
        <v>8.0</v>
      </c>
      <c r="X9" s="53">
        <v>9.0</v>
      </c>
      <c r="Y9" s="54">
        <v>9.0</v>
      </c>
      <c r="Z9" s="54">
        <v>9.0</v>
      </c>
      <c r="AA9" s="54">
        <v>8.0</v>
      </c>
      <c r="AB9" s="55">
        <v>0.0</v>
      </c>
      <c r="AC9" s="53">
        <v>10.0</v>
      </c>
      <c r="AD9" s="54">
        <v>10.0</v>
      </c>
      <c r="AE9" s="54">
        <v>9.0</v>
      </c>
      <c r="AF9" s="54">
        <v>9.0</v>
      </c>
      <c r="AG9" s="55">
        <v>8.0</v>
      </c>
      <c r="AH9" s="53">
        <v>10.0</v>
      </c>
      <c r="AI9" s="54">
        <v>10.0</v>
      </c>
      <c r="AJ9" s="54">
        <v>10.0</v>
      </c>
      <c r="AK9" s="54">
        <v>10.0</v>
      </c>
      <c r="AL9" s="55">
        <v>8.0</v>
      </c>
      <c r="AM9" s="53">
        <v>9.0</v>
      </c>
      <c r="AN9" s="54">
        <v>9.0</v>
      </c>
      <c r="AO9" s="54">
        <v>9.0</v>
      </c>
      <c r="AP9" s="54">
        <v>9.0</v>
      </c>
      <c r="AQ9" s="55">
        <v>8.0</v>
      </c>
      <c r="AR9" s="53">
        <v>10.0</v>
      </c>
      <c r="AS9" s="54">
        <v>10.0</v>
      </c>
      <c r="AT9" s="54">
        <v>10.0</v>
      </c>
      <c r="AU9" s="54">
        <v>9.0</v>
      </c>
      <c r="AV9" s="55">
        <v>9.0</v>
      </c>
      <c r="AW9" s="53">
        <v>10.0</v>
      </c>
      <c r="AX9" s="54">
        <v>8.0</v>
      </c>
      <c r="AY9" s="54">
        <v>8.0</v>
      </c>
      <c r="AZ9" s="54">
        <v>8.0</v>
      </c>
      <c r="BA9" s="55">
        <v>7.0</v>
      </c>
      <c r="BB9" s="56"/>
      <c r="BC9" s="57"/>
      <c r="BD9" s="57"/>
      <c r="BE9" s="57"/>
      <c r="BF9" s="58"/>
      <c r="BG9" s="56"/>
      <c r="BH9" s="57"/>
      <c r="BI9" s="57"/>
      <c r="BJ9" s="57"/>
      <c r="BK9" s="58"/>
      <c r="BL9" s="59">
        <f t="shared" si="1"/>
        <v>39</v>
      </c>
      <c r="BM9" s="59">
        <f t="shared" si="2"/>
        <v>348</v>
      </c>
      <c r="BN9" s="60">
        <f t="shared" si="3"/>
        <v>11</v>
      </c>
      <c r="BO9" s="61">
        <f t="shared" si="4"/>
        <v>16</v>
      </c>
      <c r="BP9" s="61">
        <f t="shared" si="5"/>
        <v>10</v>
      </c>
      <c r="BQ9" s="61">
        <f t="shared" si="6"/>
        <v>2</v>
      </c>
      <c r="BR9" s="62">
        <f t="shared" si="7"/>
        <v>1</v>
      </c>
      <c r="BS9" s="30"/>
      <c r="BT9" s="10"/>
    </row>
    <row r="10" ht="15.75" customHeight="1">
      <c r="A10" s="6"/>
      <c r="B10" s="20"/>
      <c r="C10" s="40" t="str">
        <f>IFERROR(__xludf.DUMMYFUNCTION("""COMPUTED_VALUE"""),"Di Giamma Gabriel")</f>
        <v>Di Giamma Gabriel</v>
      </c>
      <c r="D10" s="41" t="str">
        <f>IFERROR(__xludf.DUMMYFUNCTION("""COMPUTED_VALUE"""),"V. Alsina")</f>
        <v>V. Alsina</v>
      </c>
      <c r="E10" s="41" t="str">
        <f>IFERROR(__xludf.DUMMYFUNCTION("""COMPUTED_VALUE"""),"Minirifle")</f>
        <v>Minirifle</v>
      </c>
      <c r="F10" s="41" t="str">
        <f>IFERROR(__xludf.DUMMYFUNCTION("""COMPUTED_VALUE"""),"Veterano")</f>
        <v>Veterano</v>
      </c>
      <c r="G10" s="42">
        <f>IFERROR(__xludf.DUMMYFUNCTION("""COMPUTED_VALUE"""),1.0)</f>
        <v>1</v>
      </c>
      <c r="H10" s="42">
        <f>IFERROR(__xludf.DUMMYFUNCTION("""COMPUTED_VALUE"""),10.0)</f>
        <v>10</v>
      </c>
      <c r="I10" s="43">
        <v>10.0</v>
      </c>
      <c r="J10" s="44">
        <v>10.0</v>
      </c>
      <c r="K10" s="44">
        <v>10.0</v>
      </c>
      <c r="L10" s="44">
        <v>9.0</v>
      </c>
      <c r="M10" s="45">
        <v>9.0</v>
      </c>
      <c r="N10" s="43">
        <v>10.0</v>
      </c>
      <c r="O10" s="44">
        <v>9.0</v>
      </c>
      <c r="P10" s="44">
        <v>9.0</v>
      </c>
      <c r="Q10" s="44">
        <v>8.0</v>
      </c>
      <c r="R10" s="45">
        <v>8.0</v>
      </c>
      <c r="S10" s="43">
        <v>10.0</v>
      </c>
      <c r="T10" s="44">
        <v>10.0</v>
      </c>
      <c r="U10" s="44">
        <v>9.0</v>
      </c>
      <c r="V10" s="44">
        <v>8.0</v>
      </c>
      <c r="W10" s="45">
        <v>7.0</v>
      </c>
      <c r="X10" s="43">
        <v>10.0</v>
      </c>
      <c r="Y10" s="44">
        <v>10.0</v>
      </c>
      <c r="Z10" s="44">
        <v>9.0</v>
      </c>
      <c r="AA10" s="44">
        <v>8.0</v>
      </c>
      <c r="AB10" s="45">
        <v>8.0</v>
      </c>
      <c r="AC10" s="43">
        <v>10.0</v>
      </c>
      <c r="AD10" s="44">
        <v>9.0</v>
      </c>
      <c r="AE10" s="44">
        <v>9.0</v>
      </c>
      <c r="AF10" s="44">
        <v>8.0</v>
      </c>
      <c r="AG10" s="45">
        <v>8.0</v>
      </c>
      <c r="AH10" s="43">
        <v>10.0</v>
      </c>
      <c r="AI10" s="44">
        <v>10.0</v>
      </c>
      <c r="AJ10" s="44">
        <v>9.0</v>
      </c>
      <c r="AK10" s="44">
        <v>9.0</v>
      </c>
      <c r="AL10" s="45">
        <v>7.0</v>
      </c>
      <c r="AM10" s="43">
        <v>10.0</v>
      </c>
      <c r="AN10" s="44">
        <v>10.0</v>
      </c>
      <c r="AO10" s="44">
        <v>8.0</v>
      </c>
      <c r="AP10" s="44">
        <v>8.0</v>
      </c>
      <c r="AQ10" s="45">
        <v>8.0</v>
      </c>
      <c r="AR10" s="43">
        <v>10.0</v>
      </c>
      <c r="AS10" s="44">
        <v>9.0</v>
      </c>
      <c r="AT10" s="44">
        <v>9.0</v>
      </c>
      <c r="AU10" s="44">
        <v>8.0</v>
      </c>
      <c r="AV10" s="45">
        <v>8.0</v>
      </c>
      <c r="AW10" s="43">
        <v>10.0</v>
      </c>
      <c r="AX10" s="44">
        <v>10.0</v>
      </c>
      <c r="AY10" s="44">
        <v>10.0</v>
      </c>
      <c r="AZ10" s="44">
        <v>9.0</v>
      </c>
      <c r="BA10" s="45">
        <v>9.0</v>
      </c>
      <c r="BB10" s="56"/>
      <c r="BC10" s="57"/>
      <c r="BD10" s="57"/>
      <c r="BE10" s="57"/>
      <c r="BF10" s="58"/>
      <c r="BG10" s="56"/>
      <c r="BH10" s="57"/>
      <c r="BI10" s="57"/>
      <c r="BJ10" s="57"/>
      <c r="BK10" s="58"/>
      <c r="BL10" s="59">
        <f t="shared" si="1"/>
        <v>40</v>
      </c>
      <c r="BM10" s="59">
        <f t="shared" si="2"/>
        <v>358</v>
      </c>
      <c r="BN10" s="60">
        <f t="shared" si="3"/>
        <v>14</v>
      </c>
      <c r="BO10" s="61">
        <f t="shared" si="4"/>
        <v>12</v>
      </c>
      <c r="BP10" s="61">
        <f t="shared" si="5"/>
        <v>12</v>
      </c>
      <c r="BQ10" s="61">
        <f t="shared" si="6"/>
        <v>2</v>
      </c>
      <c r="BR10" s="62">
        <f t="shared" si="7"/>
        <v>0</v>
      </c>
      <c r="BS10" s="30"/>
      <c r="BT10" s="10"/>
    </row>
    <row r="11" ht="15.75" customHeight="1">
      <c r="A11" s="6"/>
      <c r="B11" s="20"/>
      <c r="C11" s="40" t="str">
        <f>IFERROR(__xludf.DUMMYFUNCTION("""COMPUTED_VALUE"""),"Sergio Monti")</f>
        <v>Sergio Monti</v>
      </c>
      <c r="D11" s="41" t="str">
        <f>IFERROR(__xludf.DUMMYFUNCTION("""COMPUTED_VALUE"""),"TFALP")</f>
        <v>TFALP</v>
      </c>
      <c r="E11" s="41" t="str">
        <f>IFERROR(__xludf.DUMMYFUNCTION("""COMPUTED_VALUE"""),"Minirifle")</f>
        <v>Minirifle</v>
      </c>
      <c r="F11" s="41" t="str">
        <f>IFERROR(__xludf.DUMMYFUNCTION("""COMPUTED_VALUE"""),"Veterano")</f>
        <v>Veterano</v>
      </c>
      <c r="G11" s="42">
        <f>IFERROR(__xludf.DUMMYFUNCTION("""COMPUTED_VALUE"""),1.0)</f>
        <v>1</v>
      </c>
      <c r="H11" s="42">
        <f>IFERROR(__xludf.DUMMYFUNCTION("""COMPUTED_VALUE"""),11.0)</f>
        <v>11</v>
      </c>
      <c r="I11" s="53">
        <v>9.0</v>
      </c>
      <c r="J11" s="54">
        <v>9.0</v>
      </c>
      <c r="K11" s="54">
        <v>8.0</v>
      </c>
      <c r="L11" s="54">
        <v>7.0</v>
      </c>
      <c r="M11" s="55">
        <v>0.0</v>
      </c>
      <c r="N11" s="53">
        <v>10.0</v>
      </c>
      <c r="O11" s="54">
        <v>9.0</v>
      </c>
      <c r="P11" s="54">
        <v>9.0</v>
      </c>
      <c r="Q11" s="54">
        <v>8.0</v>
      </c>
      <c r="R11" s="55">
        <v>0.0</v>
      </c>
      <c r="S11" s="53">
        <v>10.0</v>
      </c>
      <c r="T11" s="54">
        <v>10.0</v>
      </c>
      <c r="U11" s="54">
        <v>10.0</v>
      </c>
      <c r="V11" s="54">
        <v>9.0</v>
      </c>
      <c r="W11" s="55">
        <v>8.0</v>
      </c>
      <c r="X11" s="53">
        <v>10.0</v>
      </c>
      <c r="Y11" s="54">
        <v>9.0</v>
      </c>
      <c r="Z11" s="54">
        <v>9.0</v>
      </c>
      <c r="AA11" s="54">
        <v>9.0</v>
      </c>
      <c r="AB11" s="55">
        <v>8.0</v>
      </c>
      <c r="AC11" s="53">
        <v>10.0</v>
      </c>
      <c r="AD11" s="54">
        <v>9.0</v>
      </c>
      <c r="AE11" s="54">
        <v>9.0</v>
      </c>
      <c r="AF11" s="54">
        <v>9.0</v>
      </c>
      <c r="AG11" s="55">
        <v>8.0</v>
      </c>
      <c r="AH11" s="53">
        <v>10.0</v>
      </c>
      <c r="AI11" s="54">
        <v>10.0</v>
      </c>
      <c r="AJ11" s="54">
        <v>10.0</v>
      </c>
      <c r="AK11" s="54">
        <v>9.0</v>
      </c>
      <c r="AL11" s="55">
        <v>8.0</v>
      </c>
      <c r="AM11" s="53">
        <v>10.0</v>
      </c>
      <c r="AN11" s="54">
        <v>8.0</v>
      </c>
      <c r="AO11" s="54">
        <v>8.0</v>
      </c>
      <c r="AP11" s="54">
        <v>7.0</v>
      </c>
      <c r="AQ11" s="55">
        <v>0.0</v>
      </c>
      <c r="AR11" s="53">
        <v>10.0</v>
      </c>
      <c r="AS11" s="54">
        <v>10.0</v>
      </c>
      <c r="AT11" s="54">
        <v>10.0</v>
      </c>
      <c r="AU11" s="54">
        <v>8.0</v>
      </c>
      <c r="AV11" s="55">
        <v>8.0</v>
      </c>
      <c r="AW11" s="53">
        <v>10.0</v>
      </c>
      <c r="AX11" s="54">
        <v>10.0</v>
      </c>
      <c r="AY11" s="54">
        <v>10.0</v>
      </c>
      <c r="AZ11" s="54">
        <v>10.0</v>
      </c>
      <c r="BA11" s="55">
        <v>10.0</v>
      </c>
      <c r="BB11" s="56"/>
      <c r="BC11" s="57"/>
      <c r="BD11" s="57"/>
      <c r="BE11" s="57"/>
      <c r="BF11" s="58"/>
      <c r="BG11" s="56"/>
      <c r="BH11" s="57"/>
      <c r="BI11" s="57"/>
      <c r="BJ11" s="57"/>
      <c r="BK11" s="58"/>
      <c r="BL11" s="59">
        <f t="shared" si="1"/>
        <v>38</v>
      </c>
      <c r="BM11" s="59">
        <f t="shared" si="2"/>
        <v>349</v>
      </c>
      <c r="BN11" s="60">
        <f t="shared" si="3"/>
        <v>18</v>
      </c>
      <c r="BO11" s="61">
        <f t="shared" si="4"/>
        <v>10</v>
      </c>
      <c r="BP11" s="61">
        <f t="shared" si="5"/>
        <v>9</v>
      </c>
      <c r="BQ11" s="61">
        <f t="shared" si="6"/>
        <v>1</v>
      </c>
      <c r="BR11" s="62">
        <f t="shared" si="7"/>
        <v>2</v>
      </c>
      <c r="BS11" s="30"/>
      <c r="BT11" s="10"/>
    </row>
    <row r="12" ht="15.75" customHeight="1">
      <c r="A12" s="6"/>
      <c r="B12" s="20"/>
      <c r="C12" s="40" t="str">
        <f>IFERROR(__xludf.DUMMYFUNCTION("""COMPUTED_VALUE"""),"Matías Mariperisena")</f>
        <v>Matías Mariperisena</v>
      </c>
      <c r="D12" s="41" t="str">
        <f>IFERROR(__xludf.DUMMYFUNCTION("""COMPUTED_VALUE"""),"TFALP")</f>
        <v>TFALP</v>
      </c>
      <c r="E12" s="41" t="str">
        <f>IFERROR(__xludf.DUMMYFUNCTION("""COMPUTED_VALUE"""),"Minirifle")</f>
        <v>Minirifle</v>
      </c>
      <c r="F12" s="41" t="str">
        <f>IFERROR(__xludf.DUMMYFUNCTION("""COMPUTED_VALUE"""),"Mayor")</f>
        <v>Mayor</v>
      </c>
      <c r="G12" s="42">
        <f>IFERROR(__xludf.DUMMYFUNCTION("""COMPUTED_VALUE"""),1.0)</f>
        <v>1</v>
      </c>
      <c r="H12" s="42">
        <f>IFERROR(__xludf.DUMMYFUNCTION("""COMPUTED_VALUE"""),12.0)</f>
        <v>12</v>
      </c>
      <c r="I12" s="53">
        <v>10.0</v>
      </c>
      <c r="J12" s="54">
        <v>10.0</v>
      </c>
      <c r="K12" s="54">
        <v>10.0</v>
      </c>
      <c r="L12" s="54">
        <v>10.0</v>
      </c>
      <c r="M12" s="55">
        <v>9.0</v>
      </c>
      <c r="N12" s="53">
        <v>10.0</v>
      </c>
      <c r="O12" s="54">
        <v>10.0</v>
      </c>
      <c r="P12" s="54">
        <v>9.0</v>
      </c>
      <c r="Q12" s="54">
        <v>9.0</v>
      </c>
      <c r="R12" s="55">
        <v>9.0</v>
      </c>
      <c r="S12" s="53">
        <v>10.0</v>
      </c>
      <c r="T12" s="54">
        <v>8.0</v>
      </c>
      <c r="U12" s="54">
        <v>8.0</v>
      </c>
      <c r="V12" s="54">
        <v>8.0</v>
      </c>
      <c r="W12" s="55">
        <v>7.0</v>
      </c>
      <c r="X12" s="53">
        <v>10.0</v>
      </c>
      <c r="Y12" s="54">
        <v>10.0</v>
      </c>
      <c r="Z12" s="54">
        <v>10.0</v>
      </c>
      <c r="AA12" s="54">
        <v>9.0</v>
      </c>
      <c r="AB12" s="55">
        <v>0.0</v>
      </c>
      <c r="AC12" s="53">
        <v>10.0</v>
      </c>
      <c r="AD12" s="54">
        <v>9.0</v>
      </c>
      <c r="AE12" s="54">
        <v>8.0</v>
      </c>
      <c r="AF12" s="54">
        <v>8.0</v>
      </c>
      <c r="AG12" s="55">
        <v>8.0</v>
      </c>
      <c r="AH12" s="53">
        <v>10.0</v>
      </c>
      <c r="AI12" s="54">
        <v>9.0</v>
      </c>
      <c r="AJ12" s="54">
        <v>9.0</v>
      </c>
      <c r="AK12" s="54">
        <v>8.0</v>
      </c>
      <c r="AL12" s="55">
        <v>8.0</v>
      </c>
      <c r="AM12" s="53">
        <v>10.0</v>
      </c>
      <c r="AN12" s="54">
        <v>10.0</v>
      </c>
      <c r="AO12" s="54">
        <v>9.0</v>
      </c>
      <c r="AP12" s="54">
        <v>7.0</v>
      </c>
      <c r="AQ12" s="55">
        <v>0.0</v>
      </c>
      <c r="AR12" s="53">
        <v>10.0</v>
      </c>
      <c r="AS12" s="54">
        <v>10.0</v>
      </c>
      <c r="AT12" s="54">
        <v>10.0</v>
      </c>
      <c r="AU12" s="54">
        <v>9.0</v>
      </c>
      <c r="AV12" s="55">
        <v>8.0</v>
      </c>
      <c r="AW12" s="53">
        <v>10.0</v>
      </c>
      <c r="AX12" s="54">
        <v>10.0</v>
      </c>
      <c r="AY12" s="54">
        <v>8.0</v>
      </c>
      <c r="AZ12" s="54">
        <v>8.0</v>
      </c>
      <c r="BA12" s="55">
        <v>7.0</v>
      </c>
      <c r="BB12" s="56"/>
      <c r="BC12" s="57"/>
      <c r="BD12" s="57"/>
      <c r="BE12" s="57"/>
      <c r="BF12" s="58"/>
      <c r="BG12" s="56"/>
      <c r="BH12" s="57"/>
      <c r="BI12" s="57"/>
      <c r="BJ12" s="57"/>
      <c r="BK12" s="58"/>
      <c r="BL12" s="59">
        <f t="shared" si="1"/>
        <v>38</v>
      </c>
      <c r="BM12" s="59">
        <f t="shared" si="2"/>
        <v>340</v>
      </c>
      <c r="BN12" s="60">
        <f t="shared" si="3"/>
        <v>15</v>
      </c>
      <c r="BO12" s="61">
        <f t="shared" si="4"/>
        <v>9</v>
      </c>
      <c r="BP12" s="61">
        <f t="shared" si="5"/>
        <v>11</v>
      </c>
      <c r="BQ12" s="61">
        <f t="shared" si="6"/>
        <v>3</v>
      </c>
      <c r="BR12" s="62">
        <f t="shared" si="7"/>
        <v>2</v>
      </c>
      <c r="BS12" s="30"/>
      <c r="BT12" s="10"/>
    </row>
    <row r="13" ht="15.75" customHeight="1">
      <c r="A13" s="6"/>
      <c r="B13" s="20"/>
      <c r="C13" s="40" t="str">
        <f>IFERROR(__xludf.DUMMYFUNCTION("""COMPUTED_VALUE"""),"Adrian Bourlot")</f>
        <v>Adrian Bourlot</v>
      </c>
      <c r="D13" s="41" t="str">
        <f>IFERROR(__xludf.DUMMYFUNCTION("""COMPUTED_VALUE"""),"TFALP")</f>
        <v>TFALP</v>
      </c>
      <c r="E13" s="41" t="str">
        <f>IFERROR(__xludf.DUMMYFUNCTION("""COMPUTED_VALUE"""),"Minirifle")</f>
        <v>Minirifle</v>
      </c>
      <c r="F13" s="41" t="str">
        <f>IFERROR(__xludf.DUMMYFUNCTION("""COMPUTED_VALUE"""),"Mayor")</f>
        <v>Mayor</v>
      </c>
      <c r="G13" s="42">
        <f>IFERROR(__xludf.DUMMYFUNCTION("""COMPUTED_VALUE"""),1.0)</f>
        <v>1</v>
      </c>
      <c r="H13" s="42">
        <f>IFERROR(__xludf.DUMMYFUNCTION("""COMPUTED_VALUE"""),13.0)</f>
        <v>13</v>
      </c>
      <c r="I13" s="53">
        <v>10.0</v>
      </c>
      <c r="J13" s="54">
        <v>9.0</v>
      </c>
      <c r="K13" s="54">
        <v>9.0</v>
      </c>
      <c r="L13" s="54">
        <v>8.0</v>
      </c>
      <c r="M13" s="55">
        <v>8.0</v>
      </c>
      <c r="N13" s="53">
        <v>10.0</v>
      </c>
      <c r="O13" s="54">
        <v>9.0</v>
      </c>
      <c r="P13" s="54">
        <v>9.0</v>
      </c>
      <c r="Q13" s="54">
        <v>8.0</v>
      </c>
      <c r="R13" s="55">
        <v>8.0</v>
      </c>
      <c r="S13" s="53">
        <v>10.0</v>
      </c>
      <c r="T13" s="54">
        <v>10.0</v>
      </c>
      <c r="U13" s="54">
        <v>9.0</v>
      </c>
      <c r="V13" s="54">
        <v>9.0</v>
      </c>
      <c r="W13" s="55">
        <v>9.0</v>
      </c>
      <c r="X13" s="53">
        <v>10.0</v>
      </c>
      <c r="Y13" s="54">
        <v>10.0</v>
      </c>
      <c r="Z13" s="54">
        <v>10.0</v>
      </c>
      <c r="AA13" s="54">
        <v>9.0</v>
      </c>
      <c r="AB13" s="55">
        <v>7.0</v>
      </c>
      <c r="AC13" s="53">
        <v>10.0</v>
      </c>
      <c r="AD13" s="54">
        <v>9.0</v>
      </c>
      <c r="AE13" s="54">
        <v>9.0</v>
      </c>
      <c r="AF13" s="54">
        <v>9.0</v>
      </c>
      <c r="AG13" s="55">
        <v>8.0</v>
      </c>
      <c r="AH13" s="53">
        <v>10.0</v>
      </c>
      <c r="AI13" s="54">
        <v>10.0</v>
      </c>
      <c r="AJ13" s="54">
        <v>10.0</v>
      </c>
      <c r="AK13" s="54">
        <v>9.0</v>
      </c>
      <c r="AL13" s="55">
        <v>9.0</v>
      </c>
      <c r="AM13" s="53">
        <v>10.0</v>
      </c>
      <c r="AN13" s="54">
        <v>10.0</v>
      </c>
      <c r="AO13" s="54">
        <v>10.0</v>
      </c>
      <c r="AP13" s="54">
        <v>10.0</v>
      </c>
      <c r="AQ13" s="55">
        <v>10.0</v>
      </c>
      <c r="AR13" s="53">
        <v>10.0</v>
      </c>
      <c r="AS13" s="54">
        <v>9.0</v>
      </c>
      <c r="AT13" s="54">
        <v>9.0</v>
      </c>
      <c r="AU13" s="54">
        <v>9.0</v>
      </c>
      <c r="AV13" s="55">
        <v>8.0</v>
      </c>
      <c r="AW13" s="53">
        <v>10.0</v>
      </c>
      <c r="AX13" s="54">
        <v>9.0</v>
      </c>
      <c r="AY13" s="54">
        <v>9.0</v>
      </c>
      <c r="AZ13" s="54">
        <v>9.0</v>
      </c>
      <c r="BA13" s="55">
        <v>7.0</v>
      </c>
      <c r="BB13" s="56"/>
      <c r="BC13" s="57"/>
      <c r="BD13" s="57"/>
      <c r="BE13" s="57"/>
      <c r="BF13" s="58"/>
      <c r="BG13" s="56"/>
      <c r="BH13" s="57"/>
      <c r="BI13" s="57"/>
      <c r="BJ13" s="57"/>
      <c r="BK13" s="58"/>
      <c r="BL13" s="59">
        <f t="shared" si="1"/>
        <v>40</v>
      </c>
      <c r="BM13" s="59">
        <f t="shared" si="2"/>
        <v>369</v>
      </c>
      <c r="BN13" s="60">
        <f t="shared" si="3"/>
        <v>17</v>
      </c>
      <c r="BO13" s="61">
        <f t="shared" si="4"/>
        <v>17</v>
      </c>
      <c r="BP13" s="61">
        <f t="shared" si="5"/>
        <v>4</v>
      </c>
      <c r="BQ13" s="61">
        <f t="shared" si="6"/>
        <v>2</v>
      </c>
      <c r="BR13" s="62">
        <f t="shared" si="7"/>
        <v>0</v>
      </c>
      <c r="BS13" s="30"/>
      <c r="BT13" s="10"/>
    </row>
    <row r="14" ht="15.75" customHeight="1">
      <c r="A14" s="6"/>
      <c r="B14" s="20"/>
      <c r="C14" s="63" t="str">
        <f>IFERROR(__xludf.DUMMYFUNCTION("""COMPUTED_VALUE"""),"Aceto Gastón")</f>
        <v>Aceto Gastón</v>
      </c>
      <c r="D14" s="64" t="str">
        <f>IFERROR(__xludf.DUMMYFUNCTION("""COMPUTED_VALUE"""),"TFALP")</f>
        <v>TFALP</v>
      </c>
      <c r="E14" s="64" t="str">
        <f>IFERROR(__xludf.DUMMYFUNCTION("""COMPUTED_VALUE"""),"Minirifle")</f>
        <v>Minirifle</v>
      </c>
      <c r="F14" s="64" t="str">
        <f>IFERROR(__xludf.DUMMYFUNCTION("""COMPUTED_VALUE"""),"Mayor")</f>
        <v>Mayor</v>
      </c>
      <c r="G14" s="42">
        <f>IFERROR(__xludf.DUMMYFUNCTION("""COMPUTED_VALUE"""),1.0)</f>
        <v>1</v>
      </c>
      <c r="H14" s="42">
        <f>IFERROR(__xludf.DUMMYFUNCTION("""COMPUTED_VALUE"""),14.0)</f>
        <v>14</v>
      </c>
      <c r="I14" s="43">
        <v>10.0</v>
      </c>
      <c r="J14" s="44">
        <v>10.0</v>
      </c>
      <c r="K14" s="44">
        <v>10.0</v>
      </c>
      <c r="L14" s="44">
        <v>10.0</v>
      </c>
      <c r="M14" s="45">
        <v>9.0</v>
      </c>
      <c r="N14" s="43">
        <v>10.0</v>
      </c>
      <c r="O14" s="44">
        <v>10.0</v>
      </c>
      <c r="P14" s="44">
        <v>10.0</v>
      </c>
      <c r="Q14" s="44">
        <v>9.0</v>
      </c>
      <c r="R14" s="45">
        <v>9.0</v>
      </c>
      <c r="S14" s="43">
        <v>10.0</v>
      </c>
      <c r="T14" s="44">
        <v>9.0</v>
      </c>
      <c r="U14" s="44">
        <v>9.0</v>
      </c>
      <c r="V14" s="44">
        <v>9.0</v>
      </c>
      <c r="W14" s="45">
        <v>8.0</v>
      </c>
      <c r="X14" s="43">
        <v>10.0</v>
      </c>
      <c r="Y14" s="44">
        <v>10.0</v>
      </c>
      <c r="Z14" s="44">
        <v>9.0</v>
      </c>
      <c r="AA14" s="44">
        <v>9.0</v>
      </c>
      <c r="AB14" s="45">
        <v>8.0</v>
      </c>
      <c r="AC14" s="43">
        <v>10.0</v>
      </c>
      <c r="AD14" s="44">
        <v>10.0</v>
      </c>
      <c r="AE14" s="44">
        <v>10.0</v>
      </c>
      <c r="AF14" s="44">
        <v>9.0</v>
      </c>
      <c r="AG14" s="45">
        <v>9.0</v>
      </c>
      <c r="AH14" s="43">
        <v>10.0</v>
      </c>
      <c r="AI14" s="44">
        <v>10.0</v>
      </c>
      <c r="AJ14" s="44">
        <v>10.0</v>
      </c>
      <c r="AK14" s="44">
        <v>10.0</v>
      </c>
      <c r="AL14" s="45">
        <v>10.0</v>
      </c>
      <c r="AM14" s="43">
        <v>10.0</v>
      </c>
      <c r="AN14" s="44">
        <v>10.0</v>
      </c>
      <c r="AO14" s="44">
        <v>9.0</v>
      </c>
      <c r="AP14" s="44">
        <v>9.0</v>
      </c>
      <c r="AQ14" s="45">
        <v>9.0</v>
      </c>
      <c r="AR14" s="43">
        <v>10.0</v>
      </c>
      <c r="AS14" s="44">
        <v>10.0</v>
      </c>
      <c r="AT14" s="44">
        <v>10.0</v>
      </c>
      <c r="AU14" s="44">
        <v>10.0</v>
      </c>
      <c r="AV14" s="45">
        <v>10.0</v>
      </c>
      <c r="AW14" s="43">
        <v>10.0</v>
      </c>
      <c r="AX14" s="44">
        <v>10.0</v>
      </c>
      <c r="AY14" s="44">
        <v>9.0</v>
      </c>
      <c r="AZ14" s="44">
        <v>9.0</v>
      </c>
      <c r="BA14" s="45">
        <v>9.0</v>
      </c>
      <c r="BB14" s="56"/>
      <c r="BC14" s="57"/>
      <c r="BD14" s="57"/>
      <c r="BE14" s="57"/>
      <c r="BF14" s="58"/>
      <c r="BG14" s="56"/>
      <c r="BH14" s="57"/>
      <c r="BI14" s="57"/>
      <c r="BJ14" s="57"/>
      <c r="BK14" s="58"/>
      <c r="BL14" s="59">
        <f t="shared" si="1"/>
        <v>40</v>
      </c>
      <c r="BM14" s="59">
        <f t="shared" si="2"/>
        <v>381</v>
      </c>
      <c r="BN14" s="60">
        <f t="shared" si="3"/>
        <v>23</v>
      </c>
      <c r="BO14" s="61">
        <f t="shared" si="4"/>
        <v>15</v>
      </c>
      <c r="BP14" s="61">
        <f t="shared" si="5"/>
        <v>2</v>
      </c>
      <c r="BQ14" s="61">
        <f t="shared" si="6"/>
        <v>0</v>
      </c>
      <c r="BR14" s="62">
        <f t="shared" si="7"/>
        <v>0</v>
      </c>
      <c r="BS14" s="30"/>
      <c r="BT14" s="10"/>
    </row>
    <row r="15" ht="15.75" customHeight="1">
      <c r="A15" s="6"/>
      <c r="B15" s="20"/>
      <c r="C15" s="40" t="str">
        <f>IFERROR(__xludf.DUMMYFUNCTION("""COMPUTED_VALUE"""),"Walter Mario Martinez")</f>
        <v>Walter Mario Martinez</v>
      </c>
      <c r="D15" s="41" t="str">
        <f>IFERROR(__xludf.DUMMYFUNCTION("""COMPUTED_VALUE"""),"ATyGQ")</f>
        <v>ATyGQ</v>
      </c>
      <c r="E15" s="41" t="str">
        <f>IFERROR(__xludf.DUMMYFUNCTION("""COMPUTED_VALUE"""),"Minirifle")</f>
        <v>Minirifle</v>
      </c>
      <c r="F15" s="41" t="str">
        <f>IFERROR(__xludf.DUMMYFUNCTION("""COMPUTED_VALUE"""),"Mayor")</f>
        <v>Mayor</v>
      </c>
      <c r="G15" s="42">
        <f>IFERROR(__xludf.DUMMYFUNCTION("""COMPUTED_VALUE"""),1.0)</f>
        <v>1</v>
      </c>
      <c r="H15" s="42">
        <f>IFERROR(__xludf.DUMMYFUNCTION("""COMPUTED_VALUE"""),15.0)</f>
        <v>15</v>
      </c>
      <c r="I15" s="53">
        <v>9.0</v>
      </c>
      <c r="J15" s="54">
        <v>9.0</v>
      </c>
      <c r="K15" s="54">
        <v>9.0</v>
      </c>
      <c r="L15" s="54">
        <v>9.0</v>
      </c>
      <c r="M15" s="55">
        <v>9.0</v>
      </c>
      <c r="N15" s="53">
        <v>10.0</v>
      </c>
      <c r="O15" s="54">
        <v>10.0</v>
      </c>
      <c r="P15" s="54">
        <v>8.0</v>
      </c>
      <c r="Q15" s="54">
        <v>8.0</v>
      </c>
      <c r="R15" s="55">
        <v>7.0</v>
      </c>
      <c r="S15" s="53">
        <v>9.0</v>
      </c>
      <c r="T15" s="54">
        <v>9.0</v>
      </c>
      <c r="U15" s="54">
        <v>9.0</v>
      </c>
      <c r="V15" s="54">
        <v>8.0</v>
      </c>
      <c r="W15" s="55">
        <v>7.0</v>
      </c>
      <c r="X15" s="53">
        <v>10.0</v>
      </c>
      <c r="Y15" s="54">
        <v>10.0</v>
      </c>
      <c r="Z15" s="54">
        <v>10.0</v>
      </c>
      <c r="AA15" s="54">
        <v>9.0</v>
      </c>
      <c r="AB15" s="55">
        <v>9.0</v>
      </c>
      <c r="AC15" s="53">
        <v>10.0</v>
      </c>
      <c r="AD15" s="54">
        <v>9.0</v>
      </c>
      <c r="AE15" s="54">
        <v>9.0</v>
      </c>
      <c r="AF15" s="54">
        <v>8.0</v>
      </c>
      <c r="AG15" s="55">
        <v>8.0</v>
      </c>
      <c r="AH15" s="53">
        <v>10.0</v>
      </c>
      <c r="AI15" s="54">
        <v>10.0</v>
      </c>
      <c r="AJ15" s="54">
        <v>9.0</v>
      </c>
      <c r="AK15" s="54">
        <v>9.0</v>
      </c>
      <c r="AL15" s="55">
        <v>8.0</v>
      </c>
      <c r="AM15" s="53">
        <v>10.0</v>
      </c>
      <c r="AN15" s="54">
        <v>9.0</v>
      </c>
      <c r="AO15" s="54">
        <v>8.0</v>
      </c>
      <c r="AP15" s="54">
        <v>8.0</v>
      </c>
      <c r="AQ15" s="55">
        <v>0.0</v>
      </c>
      <c r="AR15" s="53">
        <v>10.0</v>
      </c>
      <c r="AS15" s="54">
        <v>10.0</v>
      </c>
      <c r="AT15" s="54">
        <v>9.0</v>
      </c>
      <c r="AU15" s="54">
        <v>9.0</v>
      </c>
      <c r="AV15" s="55">
        <v>8.0</v>
      </c>
      <c r="AW15" s="53">
        <v>10.0</v>
      </c>
      <c r="AX15" s="54">
        <v>10.0</v>
      </c>
      <c r="AY15" s="54">
        <v>9.0</v>
      </c>
      <c r="AZ15" s="54">
        <v>9.0</v>
      </c>
      <c r="BA15" s="55">
        <v>8.0</v>
      </c>
      <c r="BB15" s="56"/>
      <c r="BC15" s="57"/>
      <c r="BD15" s="57"/>
      <c r="BE15" s="57"/>
      <c r="BF15" s="58"/>
      <c r="BG15" s="56"/>
      <c r="BH15" s="57"/>
      <c r="BI15" s="57"/>
      <c r="BJ15" s="57"/>
      <c r="BK15" s="58"/>
      <c r="BL15" s="59">
        <f t="shared" si="1"/>
        <v>39</v>
      </c>
      <c r="BM15" s="59">
        <f t="shared" si="2"/>
        <v>350</v>
      </c>
      <c r="BN15" s="60">
        <f t="shared" si="3"/>
        <v>13</v>
      </c>
      <c r="BO15" s="61">
        <f t="shared" si="4"/>
        <v>14</v>
      </c>
      <c r="BP15" s="61">
        <f t="shared" si="5"/>
        <v>10</v>
      </c>
      <c r="BQ15" s="61">
        <f t="shared" si="6"/>
        <v>2</v>
      </c>
      <c r="BR15" s="62">
        <f t="shared" si="7"/>
        <v>1</v>
      </c>
      <c r="BS15" s="30"/>
      <c r="BT15" s="10"/>
    </row>
    <row r="16" ht="15.75" customHeight="1">
      <c r="A16" s="6"/>
      <c r="B16" s="20"/>
      <c r="C16" s="40" t="str">
        <f>IFERROR(__xludf.DUMMYFUNCTION("""COMPUTED_VALUE"""),"Santiago Console")</f>
        <v>Santiago Console</v>
      </c>
      <c r="D16" s="41" t="str">
        <f>IFERROR(__xludf.DUMMYFUNCTION("""COMPUTED_VALUE"""),"TFABA")</f>
        <v>TFABA</v>
      </c>
      <c r="E16" s="41" t="str">
        <f>IFERROR(__xludf.DUMMYFUNCTION("""COMPUTED_VALUE"""),"Minirifle")</f>
        <v>Minirifle</v>
      </c>
      <c r="F16" s="41" t="str">
        <f>IFERROR(__xludf.DUMMYFUNCTION("""COMPUTED_VALUE"""),"Mayor")</f>
        <v>Mayor</v>
      </c>
      <c r="G16" s="42">
        <f>IFERROR(__xludf.DUMMYFUNCTION("""COMPUTED_VALUE"""),1.0)</f>
        <v>1</v>
      </c>
      <c r="H16" s="42">
        <f>IFERROR(__xludf.DUMMYFUNCTION("""COMPUTED_VALUE"""),16.0)</f>
        <v>16</v>
      </c>
      <c r="I16" s="53">
        <v>10.0</v>
      </c>
      <c r="J16" s="54">
        <v>9.0</v>
      </c>
      <c r="K16" s="54">
        <v>8.0</v>
      </c>
      <c r="L16" s="54">
        <v>7.0</v>
      </c>
      <c r="M16" s="55">
        <v>7.0</v>
      </c>
      <c r="N16" s="53">
        <v>10.0</v>
      </c>
      <c r="O16" s="54">
        <v>9.0</v>
      </c>
      <c r="P16" s="54">
        <v>9.0</v>
      </c>
      <c r="Q16" s="54">
        <v>9.0</v>
      </c>
      <c r="R16" s="55">
        <v>8.0</v>
      </c>
      <c r="S16" s="53">
        <v>10.0</v>
      </c>
      <c r="T16" s="54">
        <v>9.0</v>
      </c>
      <c r="U16" s="54">
        <v>9.0</v>
      </c>
      <c r="V16" s="54">
        <v>9.0</v>
      </c>
      <c r="W16" s="55">
        <v>9.0</v>
      </c>
      <c r="X16" s="53">
        <v>10.0</v>
      </c>
      <c r="Y16" s="54">
        <v>9.0</v>
      </c>
      <c r="Z16" s="54">
        <v>9.0</v>
      </c>
      <c r="AA16" s="54">
        <v>8.0</v>
      </c>
      <c r="AB16" s="55">
        <v>8.0</v>
      </c>
      <c r="AC16" s="53">
        <v>10.0</v>
      </c>
      <c r="AD16" s="54">
        <v>10.0</v>
      </c>
      <c r="AE16" s="54">
        <v>10.0</v>
      </c>
      <c r="AF16" s="54">
        <v>9.0</v>
      </c>
      <c r="AG16" s="55">
        <v>7.0</v>
      </c>
      <c r="AH16" s="53">
        <v>10.0</v>
      </c>
      <c r="AI16" s="54">
        <v>10.0</v>
      </c>
      <c r="AJ16" s="54">
        <v>9.0</v>
      </c>
      <c r="AK16" s="54">
        <v>9.0</v>
      </c>
      <c r="AL16" s="55">
        <v>7.0</v>
      </c>
      <c r="AM16" s="53">
        <v>10.0</v>
      </c>
      <c r="AN16" s="54">
        <v>10.0</v>
      </c>
      <c r="AO16" s="54">
        <v>10.0</v>
      </c>
      <c r="AP16" s="54">
        <v>9.0</v>
      </c>
      <c r="AQ16" s="55">
        <v>8.0</v>
      </c>
      <c r="AR16" s="53">
        <v>10.0</v>
      </c>
      <c r="AS16" s="54">
        <v>10.0</v>
      </c>
      <c r="AT16" s="54">
        <v>8.0</v>
      </c>
      <c r="AU16" s="54">
        <v>8.0</v>
      </c>
      <c r="AV16" s="55">
        <v>0.0</v>
      </c>
      <c r="AW16" s="53">
        <v>10.0</v>
      </c>
      <c r="AX16" s="54">
        <v>10.0</v>
      </c>
      <c r="AY16" s="54">
        <v>10.0</v>
      </c>
      <c r="AZ16" s="54">
        <v>9.0</v>
      </c>
      <c r="BA16" s="55">
        <v>7.0</v>
      </c>
      <c r="BB16" s="56"/>
      <c r="BC16" s="57"/>
      <c r="BD16" s="57"/>
      <c r="BE16" s="57"/>
      <c r="BF16" s="58"/>
      <c r="BG16" s="56"/>
      <c r="BH16" s="57"/>
      <c r="BI16" s="57"/>
      <c r="BJ16" s="57"/>
      <c r="BK16" s="58"/>
      <c r="BL16" s="59">
        <f t="shared" si="1"/>
        <v>39</v>
      </c>
      <c r="BM16" s="59">
        <f t="shared" si="2"/>
        <v>355</v>
      </c>
      <c r="BN16" s="60">
        <f t="shared" si="3"/>
        <v>16</v>
      </c>
      <c r="BO16" s="61">
        <f t="shared" si="4"/>
        <v>14</v>
      </c>
      <c r="BP16" s="61">
        <f t="shared" si="5"/>
        <v>6</v>
      </c>
      <c r="BQ16" s="61">
        <f t="shared" si="6"/>
        <v>3</v>
      </c>
      <c r="BR16" s="62">
        <f t="shared" si="7"/>
        <v>1</v>
      </c>
      <c r="BS16" s="30"/>
      <c r="BT16" s="10"/>
    </row>
    <row r="17" ht="15.75" customHeight="1">
      <c r="A17" s="6"/>
      <c r="B17" s="20"/>
      <c r="C17" s="40" t="str">
        <f>IFERROR(__xludf.DUMMYFUNCTION("""COMPUTED_VALUE"""),"Pablo Galotto")</f>
        <v>Pablo Galotto</v>
      </c>
      <c r="D17" s="41" t="str">
        <f>IFERROR(__xludf.DUMMYFUNCTION("""COMPUTED_VALUE"""),"TFABA")</f>
        <v>TFABA</v>
      </c>
      <c r="E17" s="41" t="str">
        <f>IFERROR(__xludf.DUMMYFUNCTION("""COMPUTED_VALUE"""),"Minirifle")</f>
        <v>Minirifle</v>
      </c>
      <c r="F17" s="41" t="str">
        <f>IFERROR(__xludf.DUMMYFUNCTION("""COMPUTED_VALUE"""),"Veterano")</f>
        <v>Veterano</v>
      </c>
      <c r="G17" s="42">
        <f>IFERROR(__xludf.DUMMYFUNCTION("""COMPUTED_VALUE"""),1.0)</f>
        <v>1</v>
      </c>
      <c r="H17" s="42">
        <f>IFERROR(__xludf.DUMMYFUNCTION("""COMPUTED_VALUE"""),17.0)</f>
        <v>17</v>
      </c>
      <c r="I17" s="53">
        <v>10.0</v>
      </c>
      <c r="J17" s="54">
        <v>10.0</v>
      </c>
      <c r="K17" s="54">
        <v>9.0</v>
      </c>
      <c r="L17" s="54">
        <v>9.0</v>
      </c>
      <c r="M17" s="55">
        <v>7.0</v>
      </c>
      <c r="N17" s="53">
        <v>10.0</v>
      </c>
      <c r="O17" s="54">
        <v>10.0</v>
      </c>
      <c r="P17" s="54">
        <v>9.0</v>
      </c>
      <c r="Q17" s="54">
        <v>9.0</v>
      </c>
      <c r="R17" s="55">
        <v>8.0</v>
      </c>
      <c r="S17" s="53">
        <v>10.0</v>
      </c>
      <c r="T17" s="54">
        <v>10.0</v>
      </c>
      <c r="U17" s="54">
        <v>9.0</v>
      </c>
      <c r="V17" s="54">
        <v>8.0</v>
      </c>
      <c r="W17" s="55">
        <v>7.0</v>
      </c>
      <c r="X17" s="53">
        <v>10.0</v>
      </c>
      <c r="Y17" s="54">
        <v>9.0</v>
      </c>
      <c r="Z17" s="54">
        <v>9.0</v>
      </c>
      <c r="AA17" s="54">
        <v>9.0</v>
      </c>
      <c r="AB17" s="55">
        <v>8.0</v>
      </c>
      <c r="AC17" s="53">
        <v>9.0</v>
      </c>
      <c r="AD17" s="54">
        <v>0.0</v>
      </c>
      <c r="AE17" s="54">
        <v>0.0</v>
      </c>
      <c r="AF17" s="54">
        <v>0.0</v>
      </c>
      <c r="AG17" s="55">
        <v>0.0</v>
      </c>
      <c r="AH17" s="53">
        <v>10.0</v>
      </c>
      <c r="AI17" s="54">
        <v>10.0</v>
      </c>
      <c r="AJ17" s="54">
        <v>9.0</v>
      </c>
      <c r="AK17" s="54">
        <v>9.0</v>
      </c>
      <c r="AL17" s="55">
        <v>8.0</v>
      </c>
      <c r="AM17" s="53">
        <v>0.0</v>
      </c>
      <c r="AN17" s="54">
        <v>0.0</v>
      </c>
      <c r="AO17" s="54">
        <v>0.0</v>
      </c>
      <c r="AP17" s="54">
        <v>0.0</v>
      </c>
      <c r="AQ17" s="55">
        <v>0.0</v>
      </c>
      <c r="AR17" s="53">
        <v>10.0</v>
      </c>
      <c r="AS17" s="54">
        <v>10.0</v>
      </c>
      <c r="AT17" s="54">
        <v>9.0</v>
      </c>
      <c r="AU17" s="54">
        <v>9.0</v>
      </c>
      <c r="AV17" s="55">
        <v>9.0</v>
      </c>
      <c r="AW17" s="53">
        <v>9.0</v>
      </c>
      <c r="AX17" s="54">
        <v>9.0</v>
      </c>
      <c r="AY17" s="54">
        <v>9.0</v>
      </c>
      <c r="AZ17" s="54">
        <v>8.0</v>
      </c>
      <c r="BA17" s="55">
        <v>8.0</v>
      </c>
      <c r="BB17" s="56"/>
      <c r="BC17" s="57"/>
      <c r="BD17" s="57"/>
      <c r="BE17" s="57"/>
      <c r="BF17" s="58"/>
      <c r="BG17" s="56"/>
      <c r="BH17" s="57"/>
      <c r="BI17" s="57"/>
      <c r="BJ17" s="57"/>
      <c r="BK17" s="58"/>
      <c r="BL17" s="59">
        <f t="shared" si="1"/>
        <v>31</v>
      </c>
      <c r="BM17" s="59">
        <f t="shared" si="2"/>
        <v>280</v>
      </c>
      <c r="BN17" s="60">
        <f t="shared" si="3"/>
        <v>9</v>
      </c>
      <c r="BO17" s="61">
        <f t="shared" si="4"/>
        <v>15</v>
      </c>
      <c r="BP17" s="61">
        <f t="shared" si="5"/>
        <v>6</v>
      </c>
      <c r="BQ17" s="61">
        <f t="shared" si="6"/>
        <v>1</v>
      </c>
      <c r="BR17" s="62">
        <f t="shared" si="7"/>
        <v>9</v>
      </c>
      <c r="BS17" s="30"/>
      <c r="BT17" s="10"/>
    </row>
    <row r="18" ht="15.75" customHeight="1">
      <c r="A18" s="6"/>
      <c r="B18" s="20"/>
      <c r="C18" s="40" t="str">
        <f>IFERROR(__xludf.DUMMYFUNCTION("""COMPUTED_VALUE"""),"LUZZI MARCELO")</f>
        <v>LUZZI MARCELO</v>
      </c>
      <c r="D18" s="41" t="str">
        <f>IFERROR(__xludf.DUMMYFUNCTION("""COMPUTED_VALUE"""),"TFABA")</f>
        <v>TFABA</v>
      </c>
      <c r="E18" s="41" t="str">
        <f>IFERROR(__xludf.DUMMYFUNCTION("""COMPUTED_VALUE"""),"Minirifle")</f>
        <v>Minirifle</v>
      </c>
      <c r="F18" s="41" t="str">
        <f>IFERROR(__xludf.DUMMYFUNCTION("""COMPUTED_VALUE"""),"Mayor")</f>
        <v>Mayor</v>
      </c>
      <c r="G18" s="42">
        <f>IFERROR(__xludf.DUMMYFUNCTION("""COMPUTED_VALUE"""),1.0)</f>
        <v>1</v>
      </c>
      <c r="H18" s="42">
        <f>IFERROR(__xludf.DUMMYFUNCTION("""COMPUTED_VALUE"""),18.0)</f>
        <v>18</v>
      </c>
      <c r="I18" s="43">
        <v>10.0</v>
      </c>
      <c r="J18" s="44">
        <v>9.0</v>
      </c>
      <c r="K18" s="44">
        <v>9.0</v>
      </c>
      <c r="L18" s="44">
        <v>9.0</v>
      </c>
      <c r="M18" s="45">
        <v>7.0</v>
      </c>
      <c r="N18" s="43">
        <v>9.0</v>
      </c>
      <c r="O18" s="44">
        <v>9.0</v>
      </c>
      <c r="P18" s="44">
        <v>9.0</v>
      </c>
      <c r="Q18" s="44">
        <v>7.0</v>
      </c>
      <c r="R18" s="45">
        <v>0.0</v>
      </c>
      <c r="S18" s="43">
        <v>10.0</v>
      </c>
      <c r="T18" s="44">
        <v>9.0</v>
      </c>
      <c r="U18" s="44">
        <v>9.0</v>
      </c>
      <c r="V18" s="44">
        <v>8.0</v>
      </c>
      <c r="W18" s="45">
        <v>7.0</v>
      </c>
      <c r="X18" s="43">
        <v>10.0</v>
      </c>
      <c r="Y18" s="44">
        <v>9.0</v>
      </c>
      <c r="Z18" s="44">
        <v>9.0</v>
      </c>
      <c r="AA18" s="44">
        <v>9.0</v>
      </c>
      <c r="AB18" s="45">
        <v>8.0</v>
      </c>
      <c r="AC18" s="43">
        <v>9.0</v>
      </c>
      <c r="AD18" s="44">
        <v>9.0</v>
      </c>
      <c r="AE18" s="44">
        <v>8.0</v>
      </c>
      <c r="AF18" s="44">
        <v>7.0</v>
      </c>
      <c r="AG18" s="45">
        <v>7.0</v>
      </c>
      <c r="AH18" s="43">
        <v>10.0</v>
      </c>
      <c r="AI18" s="44">
        <v>10.0</v>
      </c>
      <c r="AJ18" s="44">
        <v>10.0</v>
      </c>
      <c r="AK18" s="44">
        <v>9.0</v>
      </c>
      <c r="AL18" s="45">
        <v>8.0</v>
      </c>
      <c r="AM18" s="43">
        <v>10.0</v>
      </c>
      <c r="AN18" s="44">
        <v>10.0</v>
      </c>
      <c r="AO18" s="44">
        <v>10.0</v>
      </c>
      <c r="AP18" s="44">
        <v>9.0</v>
      </c>
      <c r="AQ18" s="45">
        <v>7.0</v>
      </c>
      <c r="AR18" s="43">
        <v>10.0</v>
      </c>
      <c r="AS18" s="44">
        <v>9.0</v>
      </c>
      <c r="AT18" s="44">
        <v>8.0</v>
      </c>
      <c r="AU18" s="44">
        <v>8.0</v>
      </c>
      <c r="AV18" s="45">
        <v>8.0</v>
      </c>
      <c r="AW18" s="43">
        <v>10.0</v>
      </c>
      <c r="AX18" s="44">
        <v>9.0</v>
      </c>
      <c r="AY18" s="44">
        <v>8.0</v>
      </c>
      <c r="AZ18" s="44">
        <v>8.0</v>
      </c>
      <c r="BA18" s="45">
        <v>7.0</v>
      </c>
      <c r="BB18" s="56"/>
      <c r="BC18" s="57"/>
      <c r="BD18" s="57"/>
      <c r="BE18" s="57"/>
      <c r="BF18" s="58"/>
      <c r="BG18" s="56"/>
      <c r="BH18" s="57"/>
      <c r="BI18" s="57"/>
      <c r="BJ18" s="57"/>
      <c r="BK18" s="58"/>
      <c r="BL18" s="59">
        <f t="shared" si="1"/>
        <v>39</v>
      </c>
      <c r="BM18" s="59">
        <f t="shared" si="2"/>
        <v>340</v>
      </c>
      <c r="BN18" s="60">
        <f t="shared" si="3"/>
        <v>10</v>
      </c>
      <c r="BO18" s="61">
        <f t="shared" si="4"/>
        <v>14</v>
      </c>
      <c r="BP18" s="61">
        <f t="shared" si="5"/>
        <v>9</v>
      </c>
      <c r="BQ18" s="61">
        <f t="shared" si="6"/>
        <v>6</v>
      </c>
      <c r="BR18" s="62">
        <f t="shared" si="7"/>
        <v>1</v>
      </c>
      <c r="BS18" s="30"/>
      <c r="BT18" s="10"/>
    </row>
    <row r="19" ht="15.75" customHeight="1">
      <c r="A19" s="6"/>
      <c r="B19" s="20"/>
      <c r="C19" s="40" t="str">
        <f>IFERROR(__xludf.DUMMYFUNCTION("""COMPUTED_VALUE"""),"CASSOLA FEDERICO")</f>
        <v>CASSOLA FEDERICO</v>
      </c>
      <c r="D19" s="41" t="str">
        <f>IFERROR(__xludf.DUMMYFUNCTION("""COMPUTED_VALUE"""),"TFABA")</f>
        <v>TFABA</v>
      </c>
      <c r="E19" s="41" t="str">
        <f>IFERROR(__xludf.DUMMYFUNCTION("""COMPUTED_VALUE"""),"Minirifle")</f>
        <v>Minirifle</v>
      </c>
      <c r="F19" s="41" t="str">
        <f>IFERROR(__xludf.DUMMYFUNCTION("""COMPUTED_VALUE"""),"-")</f>
        <v>-</v>
      </c>
      <c r="G19" s="42">
        <f>IFERROR(__xludf.DUMMYFUNCTION("""COMPUTED_VALUE"""),1.0)</f>
        <v>1</v>
      </c>
      <c r="H19" s="42">
        <f>IFERROR(__xludf.DUMMYFUNCTION("""COMPUTED_VALUE"""),19.0)</f>
        <v>19</v>
      </c>
      <c r="I19" s="53">
        <v>10.0</v>
      </c>
      <c r="J19" s="54">
        <v>10.0</v>
      </c>
      <c r="K19" s="54">
        <v>10.0</v>
      </c>
      <c r="L19" s="54">
        <v>9.0</v>
      </c>
      <c r="M19" s="55">
        <v>9.0</v>
      </c>
      <c r="N19" s="53">
        <v>10.0</v>
      </c>
      <c r="O19" s="54">
        <v>10.0</v>
      </c>
      <c r="P19" s="54">
        <v>10.0</v>
      </c>
      <c r="Q19" s="54">
        <v>10.0</v>
      </c>
      <c r="R19" s="55">
        <v>9.0</v>
      </c>
      <c r="S19" s="53">
        <v>10.0</v>
      </c>
      <c r="T19" s="54">
        <v>10.0</v>
      </c>
      <c r="U19" s="54">
        <v>9.0</v>
      </c>
      <c r="V19" s="54">
        <v>9.0</v>
      </c>
      <c r="W19" s="55">
        <v>9.0</v>
      </c>
      <c r="X19" s="53">
        <v>10.0</v>
      </c>
      <c r="Y19" s="54">
        <v>10.0</v>
      </c>
      <c r="Z19" s="54">
        <v>10.0</v>
      </c>
      <c r="AA19" s="54">
        <v>10.0</v>
      </c>
      <c r="AB19" s="55">
        <v>9.0</v>
      </c>
      <c r="AC19" s="53">
        <v>10.0</v>
      </c>
      <c r="AD19" s="54">
        <v>10.0</v>
      </c>
      <c r="AE19" s="54">
        <v>9.0</v>
      </c>
      <c r="AF19" s="54">
        <v>9.0</v>
      </c>
      <c r="AG19" s="55">
        <v>8.0</v>
      </c>
      <c r="AH19" s="53">
        <v>10.0</v>
      </c>
      <c r="AI19" s="54">
        <v>9.0</v>
      </c>
      <c r="AJ19" s="54">
        <v>9.0</v>
      </c>
      <c r="AK19" s="54">
        <v>9.0</v>
      </c>
      <c r="AL19" s="55">
        <v>9.0</v>
      </c>
      <c r="AM19" s="53">
        <v>10.0</v>
      </c>
      <c r="AN19" s="54">
        <v>10.0</v>
      </c>
      <c r="AO19" s="54">
        <v>9.0</v>
      </c>
      <c r="AP19" s="54">
        <v>9.0</v>
      </c>
      <c r="AQ19" s="55">
        <v>8.0</v>
      </c>
      <c r="AR19" s="53">
        <v>10.0</v>
      </c>
      <c r="AS19" s="54">
        <v>10.0</v>
      </c>
      <c r="AT19" s="54">
        <v>10.0</v>
      </c>
      <c r="AU19" s="54">
        <v>10.0</v>
      </c>
      <c r="AV19" s="55">
        <v>9.0</v>
      </c>
      <c r="AW19" s="53">
        <v>10.0</v>
      </c>
      <c r="AX19" s="54">
        <v>10.0</v>
      </c>
      <c r="AY19" s="54">
        <v>10.0</v>
      </c>
      <c r="AZ19" s="54">
        <v>9.0</v>
      </c>
      <c r="BA19" s="55">
        <v>8.0</v>
      </c>
      <c r="BB19" s="56"/>
      <c r="BC19" s="57"/>
      <c r="BD19" s="57"/>
      <c r="BE19" s="57"/>
      <c r="BF19" s="58"/>
      <c r="BG19" s="56"/>
      <c r="BH19" s="57"/>
      <c r="BI19" s="57"/>
      <c r="BJ19" s="57"/>
      <c r="BK19" s="58"/>
      <c r="BL19" s="59">
        <f t="shared" si="1"/>
        <v>40</v>
      </c>
      <c r="BM19" s="59">
        <f t="shared" si="2"/>
        <v>379</v>
      </c>
      <c r="BN19" s="60">
        <f t="shared" si="3"/>
        <v>22</v>
      </c>
      <c r="BO19" s="61">
        <f t="shared" si="4"/>
        <v>15</v>
      </c>
      <c r="BP19" s="61">
        <f t="shared" si="5"/>
        <v>3</v>
      </c>
      <c r="BQ19" s="61">
        <f t="shared" si="6"/>
        <v>0</v>
      </c>
      <c r="BR19" s="62">
        <f t="shared" si="7"/>
        <v>0</v>
      </c>
      <c r="BS19" s="30"/>
      <c r="BT19" s="10"/>
    </row>
    <row r="20" ht="15.75" customHeight="1">
      <c r="A20" s="6"/>
      <c r="B20" s="20"/>
      <c r="C20" s="40" t="str">
        <f>IFERROR(__xludf.DUMMYFUNCTION("""COMPUTED_VALUE"""),"Perez Adrian")</f>
        <v>Perez Adrian</v>
      </c>
      <c r="D20" s="41" t="str">
        <f>IFERROR(__xludf.DUMMYFUNCTION("""COMPUTED_VALUE"""),"V. Alsina")</f>
        <v>V. Alsina</v>
      </c>
      <c r="E20" s="41" t="str">
        <f>IFERROR(__xludf.DUMMYFUNCTION("""COMPUTED_VALUE"""),"Minirifle")</f>
        <v>Minirifle</v>
      </c>
      <c r="F20" s="41" t="str">
        <f>IFERROR(__xludf.DUMMYFUNCTION("""COMPUTED_VALUE"""),"Mayor")</f>
        <v>Mayor</v>
      </c>
      <c r="G20" s="42">
        <f>IFERROR(__xludf.DUMMYFUNCTION("""COMPUTED_VALUE"""),1.0)</f>
        <v>1</v>
      </c>
      <c r="H20" s="42">
        <f>IFERROR(__xludf.DUMMYFUNCTION("""COMPUTED_VALUE"""),20.0)</f>
        <v>20</v>
      </c>
      <c r="I20" s="53">
        <v>10.0</v>
      </c>
      <c r="J20" s="54">
        <v>10.0</v>
      </c>
      <c r="K20" s="54">
        <v>9.0</v>
      </c>
      <c r="L20" s="54">
        <v>8.0</v>
      </c>
      <c r="M20" s="55">
        <v>8.0</v>
      </c>
      <c r="N20" s="53">
        <v>10.0</v>
      </c>
      <c r="O20" s="54">
        <v>9.0</v>
      </c>
      <c r="P20" s="54">
        <v>9.0</v>
      </c>
      <c r="Q20" s="54">
        <v>8.0</v>
      </c>
      <c r="R20" s="55">
        <v>7.0</v>
      </c>
      <c r="S20" s="53">
        <v>9.0</v>
      </c>
      <c r="T20" s="54">
        <v>9.0</v>
      </c>
      <c r="U20" s="54">
        <v>9.0</v>
      </c>
      <c r="V20" s="54">
        <v>8.0</v>
      </c>
      <c r="W20" s="55">
        <v>8.0</v>
      </c>
      <c r="X20" s="53">
        <v>10.0</v>
      </c>
      <c r="Y20" s="54">
        <v>9.0</v>
      </c>
      <c r="Z20" s="54">
        <v>9.0</v>
      </c>
      <c r="AA20" s="54">
        <v>9.0</v>
      </c>
      <c r="AB20" s="55">
        <v>9.0</v>
      </c>
      <c r="AC20" s="53">
        <v>10.0</v>
      </c>
      <c r="AD20" s="54">
        <v>10.0</v>
      </c>
      <c r="AE20" s="54">
        <v>9.0</v>
      </c>
      <c r="AF20" s="54">
        <v>9.0</v>
      </c>
      <c r="AG20" s="55">
        <v>7.0</v>
      </c>
      <c r="AH20" s="53">
        <v>10.0</v>
      </c>
      <c r="AI20" s="54">
        <v>10.0</v>
      </c>
      <c r="AJ20" s="54">
        <v>9.0</v>
      </c>
      <c r="AK20" s="54">
        <v>9.0</v>
      </c>
      <c r="AL20" s="55">
        <v>8.0</v>
      </c>
      <c r="AM20" s="53">
        <v>10.0</v>
      </c>
      <c r="AN20" s="54">
        <v>9.0</v>
      </c>
      <c r="AO20" s="54">
        <v>8.0</v>
      </c>
      <c r="AP20" s="54">
        <v>8.0</v>
      </c>
      <c r="AQ20" s="55">
        <v>8.0</v>
      </c>
      <c r="AR20" s="53">
        <v>10.0</v>
      </c>
      <c r="AS20" s="54">
        <v>9.0</v>
      </c>
      <c r="AT20" s="54">
        <v>9.0</v>
      </c>
      <c r="AU20" s="54">
        <v>9.0</v>
      </c>
      <c r="AV20" s="55">
        <v>8.0</v>
      </c>
      <c r="AW20" s="53">
        <v>10.0</v>
      </c>
      <c r="AX20" s="54">
        <v>10.0</v>
      </c>
      <c r="AY20" s="54">
        <v>10.0</v>
      </c>
      <c r="AZ20" s="54">
        <v>9.0</v>
      </c>
      <c r="BA20" s="55">
        <v>9.0</v>
      </c>
      <c r="BB20" s="56"/>
      <c r="BC20" s="57"/>
      <c r="BD20" s="57"/>
      <c r="BE20" s="57"/>
      <c r="BF20" s="58"/>
      <c r="BG20" s="56"/>
      <c r="BH20" s="57"/>
      <c r="BI20" s="57"/>
      <c r="BJ20" s="57"/>
      <c r="BK20" s="58"/>
      <c r="BL20" s="59">
        <f t="shared" si="1"/>
        <v>40</v>
      </c>
      <c r="BM20" s="59">
        <f t="shared" si="2"/>
        <v>359</v>
      </c>
      <c r="BN20" s="60">
        <f t="shared" si="3"/>
        <v>11</v>
      </c>
      <c r="BO20" s="61">
        <f t="shared" si="4"/>
        <v>19</v>
      </c>
      <c r="BP20" s="61">
        <f t="shared" si="5"/>
        <v>8</v>
      </c>
      <c r="BQ20" s="61">
        <f t="shared" si="6"/>
        <v>2</v>
      </c>
      <c r="BR20" s="62">
        <f t="shared" si="7"/>
        <v>0</v>
      </c>
      <c r="BS20" s="30"/>
      <c r="BT20" s="10"/>
    </row>
    <row r="21" ht="15.75" customHeight="1">
      <c r="A21" s="6"/>
      <c r="B21" s="20"/>
      <c r="C21" s="40" t="str">
        <f>IFERROR(__xludf.DUMMYFUNCTION("""COMPUTED_VALUE"""),"Perez Santiago")</f>
        <v>Perez Santiago</v>
      </c>
      <c r="D21" s="41" t="str">
        <f>IFERROR(__xludf.DUMMYFUNCTION("""COMPUTED_VALUE"""),"V. Alsina")</f>
        <v>V. Alsina</v>
      </c>
      <c r="E21" s="41" t="str">
        <f>IFERROR(__xludf.DUMMYFUNCTION("""COMPUTED_VALUE"""),"Minirifle")</f>
        <v>Minirifle</v>
      </c>
      <c r="F21" s="41" t="str">
        <f>IFERROR(__xludf.DUMMYFUNCTION("""COMPUTED_VALUE"""),"Jr")</f>
        <v>Jr</v>
      </c>
      <c r="G21" s="42">
        <f>IFERROR(__xludf.DUMMYFUNCTION("""COMPUTED_VALUE"""),1.0)</f>
        <v>1</v>
      </c>
      <c r="H21" s="42">
        <f>IFERROR(__xludf.DUMMYFUNCTION("""COMPUTED_VALUE"""),21.0)</f>
        <v>21</v>
      </c>
      <c r="I21" s="53">
        <v>10.0</v>
      </c>
      <c r="J21" s="54">
        <v>10.0</v>
      </c>
      <c r="K21" s="54">
        <v>10.0</v>
      </c>
      <c r="L21" s="54">
        <v>9.0</v>
      </c>
      <c r="M21" s="55">
        <v>8.0</v>
      </c>
      <c r="N21" s="53">
        <v>10.0</v>
      </c>
      <c r="O21" s="54">
        <v>9.0</v>
      </c>
      <c r="P21" s="54">
        <v>9.0</v>
      </c>
      <c r="Q21" s="54">
        <v>8.0</v>
      </c>
      <c r="R21" s="55">
        <v>8.0</v>
      </c>
      <c r="S21" s="53">
        <v>9.0</v>
      </c>
      <c r="T21" s="54">
        <v>9.0</v>
      </c>
      <c r="U21" s="54">
        <v>8.0</v>
      </c>
      <c r="V21" s="54">
        <v>8.0</v>
      </c>
      <c r="W21" s="55">
        <v>7.0</v>
      </c>
      <c r="X21" s="53">
        <v>10.0</v>
      </c>
      <c r="Y21" s="54">
        <v>9.0</v>
      </c>
      <c r="Z21" s="54">
        <v>8.0</v>
      </c>
      <c r="AA21" s="54">
        <v>8.0</v>
      </c>
      <c r="AB21" s="55">
        <v>8.0</v>
      </c>
      <c r="AC21" s="53">
        <v>10.0</v>
      </c>
      <c r="AD21" s="54">
        <v>10.0</v>
      </c>
      <c r="AE21" s="54">
        <v>8.0</v>
      </c>
      <c r="AF21" s="54">
        <v>8.0</v>
      </c>
      <c r="AG21" s="55">
        <v>7.0</v>
      </c>
      <c r="AH21" s="53">
        <v>10.0</v>
      </c>
      <c r="AI21" s="54">
        <v>10.0</v>
      </c>
      <c r="AJ21" s="54">
        <v>9.0</v>
      </c>
      <c r="AK21" s="54">
        <v>9.0</v>
      </c>
      <c r="AL21" s="55">
        <v>9.0</v>
      </c>
      <c r="AM21" s="53">
        <v>9.0</v>
      </c>
      <c r="AN21" s="54">
        <v>9.0</v>
      </c>
      <c r="AO21" s="54">
        <v>9.0</v>
      </c>
      <c r="AP21" s="54">
        <v>8.0</v>
      </c>
      <c r="AQ21" s="55">
        <v>8.0</v>
      </c>
      <c r="AR21" s="53">
        <v>10.0</v>
      </c>
      <c r="AS21" s="54">
        <v>10.0</v>
      </c>
      <c r="AT21" s="54">
        <v>9.0</v>
      </c>
      <c r="AU21" s="54">
        <v>7.0</v>
      </c>
      <c r="AV21" s="55">
        <v>0.0</v>
      </c>
      <c r="AW21" s="53">
        <v>10.0</v>
      </c>
      <c r="AX21" s="54">
        <v>9.0</v>
      </c>
      <c r="AY21" s="54">
        <v>8.0</v>
      </c>
      <c r="AZ21" s="54">
        <v>8.0</v>
      </c>
      <c r="BA21" s="55">
        <v>8.0</v>
      </c>
      <c r="BB21" s="56"/>
      <c r="BC21" s="57"/>
      <c r="BD21" s="57"/>
      <c r="BE21" s="57"/>
      <c r="BF21" s="58"/>
      <c r="BG21" s="56"/>
      <c r="BH21" s="57"/>
      <c r="BI21" s="57"/>
      <c r="BJ21" s="57"/>
      <c r="BK21" s="58"/>
      <c r="BL21" s="59">
        <f t="shared" si="1"/>
        <v>39</v>
      </c>
      <c r="BM21" s="59">
        <f t="shared" si="2"/>
        <v>340</v>
      </c>
      <c r="BN21" s="60">
        <f t="shared" si="3"/>
        <v>9</v>
      </c>
      <c r="BO21" s="61">
        <f t="shared" si="4"/>
        <v>13</v>
      </c>
      <c r="BP21" s="61">
        <f t="shared" si="5"/>
        <v>14</v>
      </c>
      <c r="BQ21" s="61">
        <f t="shared" si="6"/>
        <v>3</v>
      </c>
      <c r="BR21" s="62">
        <f t="shared" si="7"/>
        <v>1</v>
      </c>
      <c r="BS21" s="30"/>
      <c r="BT21" s="10"/>
    </row>
    <row r="22" ht="15.75" customHeight="1">
      <c r="A22" s="6"/>
      <c r="B22" s="20"/>
      <c r="C22" s="40" t="str">
        <f>IFERROR(__xludf.DUMMYFUNCTION("""COMPUTED_VALUE"""),"Omar Bodio")</f>
        <v>Omar Bodio</v>
      </c>
      <c r="D22" s="41" t="str">
        <f>IFERROR(__xludf.DUMMYFUNCTION("""COMPUTED_VALUE"""),"V. Alsina")</f>
        <v>V. Alsina</v>
      </c>
      <c r="E22" s="41" t="str">
        <f>IFERROR(__xludf.DUMMYFUNCTION("""COMPUTED_VALUE"""),"Minirifle")</f>
        <v>Minirifle</v>
      </c>
      <c r="F22" s="41" t="str">
        <f>IFERROR(__xludf.DUMMYFUNCTION("""COMPUTED_VALUE"""),"Veterano")</f>
        <v>Veterano</v>
      </c>
      <c r="G22" s="42">
        <f>IFERROR(__xludf.DUMMYFUNCTION("""COMPUTED_VALUE"""),1.0)</f>
        <v>1</v>
      </c>
      <c r="H22" s="42">
        <f>IFERROR(__xludf.DUMMYFUNCTION("""COMPUTED_VALUE"""),22.0)</f>
        <v>22</v>
      </c>
      <c r="I22" s="43">
        <v>10.0</v>
      </c>
      <c r="J22" s="44">
        <v>9.0</v>
      </c>
      <c r="K22" s="44">
        <v>8.0</v>
      </c>
      <c r="L22" s="44">
        <v>8.0</v>
      </c>
      <c r="M22" s="45">
        <v>8.0</v>
      </c>
      <c r="N22" s="43">
        <v>10.0</v>
      </c>
      <c r="O22" s="44">
        <v>9.0</v>
      </c>
      <c r="P22" s="44">
        <v>9.0</v>
      </c>
      <c r="Q22" s="44">
        <v>8.0</v>
      </c>
      <c r="R22" s="45">
        <v>8.0</v>
      </c>
      <c r="S22" s="43">
        <v>10.0</v>
      </c>
      <c r="T22" s="44">
        <v>9.0</v>
      </c>
      <c r="U22" s="44">
        <v>8.0</v>
      </c>
      <c r="V22" s="44">
        <v>8.0</v>
      </c>
      <c r="W22" s="45">
        <v>8.0</v>
      </c>
      <c r="X22" s="43">
        <v>10.0</v>
      </c>
      <c r="Y22" s="44">
        <v>9.0</v>
      </c>
      <c r="Z22" s="44">
        <v>9.0</v>
      </c>
      <c r="AA22" s="44">
        <v>8.0</v>
      </c>
      <c r="AB22" s="45">
        <v>8.0</v>
      </c>
      <c r="AC22" s="43">
        <v>10.0</v>
      </c>
      <c r="AD22" s="44">
        <v>9.0</v>
      </c>
      <c r="AE22" s="44">
        <v>8.0</v>
      </c>
      <c r="AF22" s="44">
        <v>8.0</v>
      </c>
      <c r="AG22" s="45">
        <v>7.0</v>
      </c>
      <c r="AH22" s="43">
        <v>10.0</v>
      </c>
      <c r="AI22" s="44">
        <v>9.0</v>
      </c>
      <c r="AJ22" s="44">
        <v>9.0</v>
      </c>
      <c r="AK22" s="44">
        <v>9.0</v>
      </c>
      <c r="AL22" s="45">
        <v>8.0</v>
      </c>
      <c r="AM22" s="43">
        <v>10.0</v>
      </c>
      <c r="AN22" s="44">
        <v>10.0</v>
      </c>
      <c r="AO22" s="44">
        <v>10.0</v>
      </c>
      <c r="AP22" s="44">
        <v>9.0</v>
      </c>
      <c r="AQ22" s="45">
        <v>8.0</v>
      </c>
      <c r="AR22" s="43">
        <v>10.0</v>
      </c>
      <c r="AS22" s="44">
        <v>10.0</v>
      </c>
      <c r="AT22" s="44">
        <v>10.0</v>
      </c>
      <c r="AU22" s="44">
        <v>9.0</v>
      </c>
      <c r="AV22" s="45">
        <v>9.0</v>
      </c>
      <c r="AW22" s="43">
        <v>10.0</v>
      </c>
      <c r="AX22" s="44">
        <v>10.0</v>
      </c>
      <c r="AY22" s="44">
        <v>9.0</v>
      </c>
      <c r="AZ22" s="44">
        <v>9.0</v>
      </c>
      <c r="BA22" s="45">
        <v>9.0</v>
      </c>
      <c r="BB22" s="56"/>
      <c r="BC22" s="57"/>
      <c r="BD22" s="57"/>
      <c r="BE22" s="57"/>
      <c r="BF22" s="58"/>
      <c r="BG22" s="56"/>
      <c r="BH22" s="57"/>
      <c r="BI22" s="57"/>
      <c r="BJ22" s="57"/>
      <c r="BK22" s="58"/>
      <c r="BL22" s="59">
        <f t="shared" si="1"/>
        <v>40</v>
      </c>
      <c r="BM22" s="59">
        <f t="shared" si="2"/>
        <v>360</v>
      </c>
      <c r="BN22" s="60">
        <f t="shared" si="3"/>
        <v>13</v>
      </c>
      <c r="BO22" s="61">
        <f t="shared" si="4"/>
        <v>15</v>
      </c>
      <c r="BP22" s="61">
        <f t="shared" si="5"/>
        <v>11</v>
      </c>
      <c r="BQ22" s="61">
        <f t="shared" si="6"/>
        <v>1</v>
      </c>
      <c r="BR22" s="62">
        <f t="shared" si="7"/>
        <v>0</v>
      </c>
      <c r="BS22" s="30"/>
      <c r="BT22" s="10"/>
    </row>
    <row r="23" ht="15.75" customHeight="1">
      <c r="A23" s="6"/>
      <c r="B23" s="20"/>
      <c r="C23" s="40" t="str">
        <f>IFERROR(__xludf.DUMMYFUNCTION("""COMPUTED_VALUE"""),"Rodrigo Diego Karakacheff")</f>
        <v>Rodrigo Diego Karakacheff</v>
      </c>
      <c r="D23" s="41" t="str">
        <f>IFERROR(__xludf.DUMMYFUNCTION("""COMPUTED_VALUE"""),"V. Alsina")</f>
        <v>V. Alsina</v>
      </c>
      <c r="E23" s="41" t="str">
        <f>IFERROR(__xludf.DUMMYFUNCTION("""COMPUTED_VALUE"""),"Minirifle")</f>
        <v>Minirifle</v>
      </c>
      <c r="F23" s="41" t="str">
        <f>IFERROR(__xludf.DUMMYFUNCTION("""COMPUTED_VALUE"""),"Mayor")</f>
        <v>Mayor</v>
      </c>
      <c r="G23" s="42">
        <f>IFERROR(__xludf.DUMMYFUNCTION("""COMPUTED_VALUE"""),1.0)</f>
        <v>1</v>
      </c>
      <c r="H23" s="42">
        <f>IFERROR(__xludf.DUMMYFUNCTION("""COMPUTED_VALUE"""),23.0)</f>
        <v>23</v>
      </c>
      <c r="I23" s="53">
        <v>10.0</v>
      </c>
      <c r="J23" s="54">
        <v>10.0</v>
      </c>
      <c r="K23" s="54">
        <v>10.0</v>
      </c>
      <c r="L23" s="54">
        <v>9.0</v>
      </c>
      <c r="M23" s="55">
        <v>9.0</v>
      </c>
      <c r="N23" s="53">
        <v>10.0</v>
      </c>
      <c r="O23" s="54">
        <v>10.0</v>
      </c>
      <c r="P23" s="54">
        <v>10.0</v>
      </c>
      <c r="Q23" s="54">
        <v>10.0</v>
      </c>
      <c r="R23" s="55">
        <v>9.0</v>
      </c>
      <c r="S23" s="53">
        <v>10.0</v>
      </c>
      <c r="T23" s="54">
        <v>10.0</v>
      </c>
      <c r="U23" s="54">
        <v>10.0</v>
      </c>
      <c r="V23" s="54">
        <v>10.0</v>
      </c>
      <c r="W23" s="55">
        <v>8.0</v>
      </c>
      <c r="X23" s="53">
        <v>10.0</v>
      </c>
      <c r="Y23" s="54">
        <v>10.0</v>
      </c>
      <c r="Z23" s="54">
        <v>10.0</v>
      </c>
      <c r="AA23" s="54">
        <v>9.0</v>
      </c>
      <c r="AB23" s="55">
        <v>9.0</v>
      </c>
      <c r="AC23" s="53">
        <v>10.0</v>
      </c>
      <c r="AD23" s="54">
        <v>10.0</v>
      </c>
      <c r="AE23" s="54">
        <v>9.0</v>
      </c>
      <c r="AF23" s="54">
        <v>9.0</v>
      </c>
      <c r="AG23" s="55">
        <v>8.0</v>
      </c>
      <c r="AH23" s="53">
        <v>10.0</v>
      </c>
      <c r="AI23" s="54">
        <v>10.0</v>
      </c>
      <c r="AJ23" s="54">
        <v>9.0</v>
      </c>
      <c r="AK23" s="54">
        <v>9.0</v>
      </c>
      <c r="AL23" s="55">
        <v>9.0</v>
      </c>
      <c r="AM23" s="53">
        <v>10.0</v>
      </c>
      <c r="AN23" s="54">
        <v>10.0</v>
      </c>
      <c r="AO23" s="54">
        <v>9.0</v>
      </c>
      <c r="AP23" s="54">
        <v>9.0</v>
      </c>
      <c r="AQ23" s="55">
        <v>9.0</v>
      </c>
      <c r="AR23" s="53">
        <v>10.0</v>
      </c>
      <c r="AS23" s="54">
        <v>10.0</v>
      </c>
      <c r="AT23" s="54">
        <v>10.0</v>
      </c>
      <c r="AU23" s="54">
        <v>10.0</v>
      </c>
      <c r="AV23" s="55">
        <v>9.0</v>
      </c>
      <c r="AW23" s="53">
        <v>10.0</v>
      </c>
      <c r="AX23" s="54">
        <v>10.0</v>
      </c>
      <c r="AY23" s="54">
        <v>10.0</v>
      </c>
      <c r="AZ23" s="54">
        <v>9.0</v>
      </c>
      <c r="BA23" s="55">
        <v>9.0</v>
      </c>
      <c r="BB23" s="56"/>
      <c r="BC23" s="57"/>
      <c r="BD23" s="57"/>
      <c r="BE23" s="57"/>
      <c r="BF23" s="58"/>
      <c r="BG23" s="56"/>
      <c r="BH23" s="57"/>
      <c r="BI23" s="57"/>
      <c r="BJ23" s="57"/>
      <c r="BK23" s="58"/>
      <c r="BL23" s="59">
        <f t="shared" si="1"/>
        <v>40</v>
      </c>
      <c r="BM23" s="59">
        <f t="shared" si="2"/>
        <v>382</v>
      </c>
      <c r="BN23" s="60">
        <f t="shared" si="3"/>
        <v>24</v>
      </c>
      <c r="BO23" s="61">
        <f t="shared" si="4"/>
        <v>14</v>
      </c>
      <c r="BP23" s="61">
        <f t="shared" si="5"/>
        <v>2</v>
      </c>
      <c r="BQ23" s="61">
        <f t="shared" si="6"/>
        <v>0</v>
      </c>
      <c r="BR23" s="62">
        <f t="shared" si="7"/>
        <v>0</v>
      </c>
      <c r="BS23" s="30"/>
      <c r="BT23" s="10"/>
    </row>
    <row r="24" ht="15.75" customHeight="1">
      <c r="A24" s="6"/>
      <c r="B24" s="20"/>
      <c r="C24" s="40" t="str">
        <f>IFERROR(__xludf.DUMMYFUNCTION("""COMPUTED_VALUE"""),"Luis Alberto Salomón")</f>
        <v>Luis Alberto Salomón</v>
      </c>
      <c r="D24" s="41" t="str">
        <f>IFERROR(__xludf.DUMMYFUNCTION("""COMPUTED_VALUE"""),"V. Alsina")</f>
        <v>V. Alsina</v>
      </c>
      <c r="E24" s="41" t="str">
        <f>IFERROR(__xludf.DUMMYFUNCTION("""COMPUTED_VALUE"""),"Minirifle")</f>
        <v>Minirifle</v>
      </c>
      <c r="F24" s="41" t="str">
        <f>IFERROR(__xludf.DUMMYFUNCTION("""COMPUTED_VALUE"""),"Mayor")</f>
        <v>Mayor</v>
      </c>
      <c r="G24" s="42">
        <f>IFERROR(__xludf.DUMMYFUNCTION("""COMPUTED_VALUE"""),1.0)</f>
        <v>1</v>
      </c>
      <c r="H24" s="42">
        <f>IFERROR(__xludf.DUMMYFUNCTION("""COMPUTED_VALUE"""),24.0)</f>
        <v>24</v>
      </c>
      <c r="I24" s="53">
        <v>10.0</v>
      </c>
      <c r="J24" s="54">
        <v>8.0</v>
      </c>
      <c r="K24" s="54">
        <v>8.0</v>
      </c>
      <c r="L24" s="54">
        <v>0.0</v>
      </c>
      <c r="M24" s="55">
        <v>0.0</v>
      </c>
      <c r="N24" s="53">
        <v>10.0</v>
      </c>
      <c r="O24" s="54">
        <v>9.0</v>
      </c>
      <c r="P24" s="54">
        <v>9.0</v>
      </c>
      <c r="Q24" s="54">
        <v>0.0</v>
      </c>
      <c r="R24" s="55">
        <v>0.0</v>
      </c>
      <c r="S24" s="53">
        <v>10.0</v>
      </c>
      <c r="T24" s="54">
        <v>9.0</v>
      </c>
      <c r="U24" s="54">
        <v>9.0</v>
      </c>
      <c r="V24" s="54">
        <v>9.0</v>
      </c>
      <c r="W24" s="55">
        <v>9.0</v>
      </c>
      <c r="X24" s="53">
        <v>10.0</v>
      </c>
      <c r="Y24" s="54">
        <v>10.0</v>
      </c>
      <c r="Z24" s="54">
        <v>9.0</v>
      </c>
      <c r="AA24" s="54">
        <v>8.0</v>
      </c>
      <c r="AB24" s="55">
        <v>7.0</v>
      </c>
      <c r="AC24" s="53">
        <v>9.0</v>
      </c>
      <c r="AD24" s="54">
        <v>9.0</v>
      </c>
      <c r="AE24" s="54">
        <v>8.0</v>
      </c>
      <c r="AF24" s="54">
        <v>8.0</v>
      </c>
      <c r="AG24" s="55">
        <v>8.0</v>
      </c>
      <c r="AH24" s="53">
        <v>9.0</v>
      </c>
      <c r="AI24" s="54">
        <v>9.0</v>
      </c>
      <c r="AJ24" s="54">
        <v>8.0</v>
      </c>
      <c r="AK24" s="54">
        <v>8.0</v>
      </c>
      <c r="AL24" s="55">
        <v>7.0</v>
      </c>
      <c r="AM24" s="53">
        <v>10.0</v>
      </c>
      <c r="AN24" s="54">
        <v>8.0</v>
      </c>
      <c r="AO24" s="54">
        <v>8.0</v>
      </c>
      <c r="AP24" s="54">
        <v>7.0</v>
      </c>
      <c r="AQ24" s="55">
        <v>7.0</v>
      </c>
      <c r="AR24" s="53">
        <v>10.0</v>
      </c>
      <c r="AS24" s="54">
        <v>9.0</v>
      </c>
      <c r="AT24" s="54">
        <v>9.0</v>
      </c>
      <c r="AU24" s="54">
        <v>8.0</v>
      </c>
      <c r="AV24" s="55">
        <v>8.0</v>
      </c>
      <c r="AW24" s="53">
        <v>10.0</v>
      </c>
      <c r="AX24" s="54">
        <v>9.0</v>
      </c>
      <c r="AY24" s="54">
        <v>9.0</v>
      </c>
      <c r="AZ24" s="54">
        <v>8.0</v>
      </c>
      <c r="BA24" s="55">
        <v>0.0</v>
      </c>
      <c r="BB24" s="56"/>
      <c r="BC24" s="57"/>
      <c r="BD24" s="57"/>
      <c r="BE24" s="57"/>
      <c r="BF24" s="58"/>
      <c r="BG24" s="56"/>
      <c r="BH24" s="57"/>
      <c r="BI24" s="57"/>
      <c r="BJ24" s="57"/>
      <c r="BK24" s="58"/>
      <c r="BL24" s="59">
        <f t="shared" si="1"/>
        <v>37</v>
      </c>
      <c r="BM24" s="59">
        <f t="shared" si="2"/>
        <v>321</v>
      </c>
      <c r="BN24" s="60">
        <f t="shared" si="3"/>
        <v>7</v>
      </c>
      <c r="BO24" s="61">
        <f t="shared" si="4"/>
        <v>15</v>
      </c>
      <c r="BP24" s="61">
        <f t="shared" si="5"/>
        <v>11</v>
      </c>
      <c r="BQ24" s="61">
        <f t="shared" si="6"/>
        <v>4</v>
      </c>
      <c r="BR24" s="62">
        <f t="shared" si="7"/>
        <v>3</v>
      </c>
      <c r="BS24" s="30"/>
      <c r="BT24" s="10"/>
    </row>
    <row r="25" ht="15.75" customHeight="1">
      <c r="A25" s="6"/>
      <c r="B25" s="20"/>
      <c r="C25" s="40"/>
      <c r="D25" s="41"/>
      <c r="E25" s="41"/>
      <c r="F25" s="41"/>
      <c r="G25" s="42"/>
      <c r="H25" s="42"/>
      <c r="I25" s="56"/>
      <c r="J25" s="57"/>
      <c r="K25" s="57"/>
      <c r="L25" s="57"/>
      <c r="M25" s="58"/>
      <c r="N25" s="56"/>
      <c r="O25" s="57"/>
      <c r="P25" s="57"/>
      <c r="Q25" s="57"/>
      <c r="R25" s="58"/>
      <c r="S25" s="56"/>
      <c r="T25" s="57"/>
      <c r="U25" s="57"/>
      <c r="V25" s="57"/>
      <c r="W25" s="58"/>
      <c r="X25" s="56"/>
      <c r="Y25" s="57"/>
      <c r="Z25" s="57"/>
      <c r="AA25" s="57"/>
      <c r="AB25" s="58"/>
      <c r="AC25" s="56"/>
      <c r="AD25" s="57"/>
      <c r="AE25" s="57"/>
      <c r="AF25" s="57"/>
      <c r="AG25" s="58"/>
      <c r="AH25" s="56"/>
      <c r="AI25" s="57"/>
      <c r="AJ25" s="57"/>
      <c r="AK25" s="57"/>
      <c r="AL25" s="58"/>
      <c r="AM25" s="56"/>
      <c r="AN25" s="57"/>
      <c r="AO25" s="57"/>
      <c r="AP25" s="57"/>
      <c r="AQ25" s="58"/>
      <c r="AR25" s="56"/>
      <c r="AS25" s="57"/>
      <c r="AT25" s="57"/>
      <c r="AU25" s="57"/>
      <c r="AV25" s="58"/>
      <c r="AW25" s="56"/>
      <c r="AX25" s="57"/>
      <c r="AY25" s="57"/>
      <c r="AZ25" s="57"/>
      <c r="BA25" s="58"/>
      <c r="BB25" s="56"/>
      <c r="BC25" s="57"/>
      <c r="BD25" s="57"/>
      <c r="BE25" s="57"/>
      <c r="BF25" s="58"/>
      <c r="BG25" s="56"/>
      <c r="BH25" s="57"/>
      <c r="BI25" s="57"/>
      <c r="BJ25" s="57"/>
      <c r="BK25" s="58"/>
      <c r="BL25" s="59">
        <f t="shared" si="1"/>
        <v>0</v>
      </c>
      <c r="BM25" s="59">
        <f t="shared" si="2"/>
        <v>0</v>
      </c>
      <c r="BN25" s="60">
        <f t="shared" si="3"/>
        <v>0</v>
      </c>
      <c r="BO25" s="61">
        <f t="shared" si="4"/>
        <v>0</v>
      </c>
      <c r="BP25" s="61">
        <f t="shared" si="5"/>
        <v>0</v>
      </c>
      <c r="BQ25" s="61">
        <f t="shared" si="6"/>
        <v>0</v>
      </c>
      <c r="BR25" s="62">
        <f t="shared" si="7"/>
        <v>0</v>
      </c>
      <c r="BS25" s="30"/>
      <c r="BT25" s="10"/>
    </row>
    <row r="26" ht="15.75" customHeight="1">
      <c r="A26" s="6"/>
      <c r="B26" s="20"/>
      <c r="C26" s="40"/>
      <c r="D26" s="41"/>
      <c r="E26" s="41"/>
      <c r="F26" s="41"/>
      <c r="G26" s="42"/>
      <c r="H26" s="42"/>
      <c r="I26" s="46"/>
      <c r="J26" s="47"/>
      <c r="K26" s="47"/>
      <c r="L26" s="47"/>
      <c r="M26" s="48"/>
      <c r="N26" s="46"/>
      <c r="O26" s="47"/>
      <c r="P26" s="47"/>
      <c r="Q26" s="47"/>
      <c r="R26" s="48"/>
      <c r="S26" s="46"/>
      <c r="T26" s="47"/>
      <c r="U26" s="47"/>
      <c r="V26" s="47"/>
      <c r="W26" s="48"/>
      <c r="X26" s="46"/>
      <c r="Y26" s="47"/>
      <c r="Z26" s="47"/>
      <c r="AA26" s="47"/>
      <c r="AB26" s="48"/>
      <c r="AC26" s="46"/>
      <c r="AD26" s="47"/>
      <c r="AE26" s="47"/>
      <c r="AF26" s="47"/>
      <c r="AG26" s="48"/>
      <c r="AH26" s="46"/>
      <c r="AI26" s="47"/>
      <c r="AJ26" s="47"/>
      <c r="AK26" s="47"/>
      <c r="AL26" s="48"/>
      <c r="AM26" s="46"/>
      <c r="AN26" s="47"/>
      <c r="AO26" s="47"/>
      <c r="AP26" s="47"/>
      <c r="AQ26" s="48"/>
      <c r="AR26" s="46"/>
      <c r="AS26" s="47"/>
      <c r="AT26" s="47"/>
      <c r="AU26" s="47"/>
      <c r="AV26" s="48"/>
      <c r="AW26" s="46"/>
      <c r="AX26" s="47"/>
      <c r="AY26" s="47"/>
      <c r="AZ26" s="47"/>
      <c r="BA26" s="48"/>
      <c r="BB26" s="56"/>
      <c r="BC26" s="57"/>
      <c r="BD26" s="57"/>
      <c r="BE26" s="57"/>
      <c r="BF26" s="58"/>
      <c r="BG26" s="56"/>
      <c r="BH26" s="57"/>
      <c r="BI26" s="57"/>
      <c r="BJ26" s="57"/>
      <c r="BK26" s="58"/>
      <c r="BL26" s="59">
        <f t="shared" si="1"/>
        <v>0</v>
      </c>
      <c r="BM26" s="59">
        <f t="shared" si="2"/>
        <v>0</v>
      </c>
      <c r="BN26" s="60">
        <f t="shared" si="3"/>
        <v>0</v>
      </c>
      <c r="BO26" s="61">
        <f t="shared" si="4"/>
        <v>0</v>
      </c>
      <c r="BP26" s="61">
        <f t="shared" si="5"/>
        <v>0</v>
      </c>
      <c r="BQ26" s="61">
        <f t="shared" si="6"/>
        <v>0</v>
      </c>
      <c r="BR26" s="62">
        <f t="shared" si="7"/>
        <v>0</v>
      </c>
      <c r="BS26" s="30"/>
      <c r="BT26" s="10"/>
    </row>
    <row r="27" ht="15.75" customHeight="1">
      <c r="A27" s="6"/>
      <c r="B27" s="20"/>
      <c r="C27" s="40"/>
      <c r="D27" s="41"/>
      <c r="E27" s="41"/>
      <c r="F27" s="41"/>
      <c r="G27" s="42"/>
      <c r="H27" s="42"/>
      <c r="I27" s="56"/>
      <c r="J27" s="57"/>
      <c r="K27" s="57"/>
      <c r="L27" s="57"/>
      <c r="M27" s="58"/>
      <c r="N27" s="56"/>
      <c r="O27" s="57"/>
      <c r="P27" s="57"/>
      <c r="Q27" s="57"/>
      <c r="R27" s="58"/>
      <c r="S27" s="56"/>
      <c r="T27" s="57"/>
      <c r="U27" s="57"/>
      <c r="V27" s="57"/>
      <c r="W27" s="58"/>
      <c r="X27" s="56"/>
      <c r="Y27" s="57"/>
      <c r="Z27" s="57"/>
      <c r="AA27" s="57"/>
      <c r="AB27" s="58"/>
      <c r="AC27" s="56"/>
      <c r="AD27" s="57"/>
      <c r="AE27" s="57"/>
      <c r="AF27" s="57"/>
      <c r="AG27" s="58"/>
      <c r="AH27" s="56"/>
      <c r="AI27" s="57"/>
      <c r="AJ27" s="57"/>
      <c r="AK27" s="57"/>
      <c r="AL27" s="58"/>
      <c r="AM27" s="56"/>
      <c r="AN27" s="57"/>
      <c r="AO27" s="57"/>
      <c r="AP27" s="57"/>
      <c r="AQ27" s="58"/>
      <c r="AR27" s="56"/>
      <c r="AS27" s="57"/>
      <c r="AT27" s="57"/>
      <c r="AU27" s="57"/>
      <c r="AV27" s="58"/>
      <c r="AW27" s="56"/>
      <c r="AX27" s="57"/>
      <c r="AY27" s="57"/>
      <c r="AZ27" s="57"/>
      <c r="BA27" s="58"/>
      <c r="BB27" s="56"/>
      <c r="BC27" s="57"/>
      <c r="BD27" s="57"/>
      <c r="BE27" s="57"/>
      <c r="BF27" s="58"/>
      <c r="BG27" s="56"/>
      <c r="BH27" s="57"/>
      <c r="BI27" s="57"/>
      <c r="BJ27" s="57"/>
      <c r="BK27" s="58"/>
      <c r="BL27" s="59">
        <f t="shared" si="1"/>
        <v>0</v>
      </c>
      <c r="BM27" s="59">
        <f t="shared" si="2"/>
        <v>0</v>
      </c>
      <c r="BN27" s="60">
        <f t="shared" si="3"/>
        <v>0</v>
      </c>
      <c r="BO27" s="61">
        <f t="shared" si="4"/>
        <v>0</v>
      </c>
      <c r="BP27" s="61">
        <f t="shared" si="5"/>
        <v>0</v>
      </c>
      <c r="BQ27" s="61">
        <f t="shared" si="6"/>
        <v>0</v>
      </c>
      <c r="BR27" s="62">
        <f t="shared" si="7"/>
        <v>0</v>
      </c>
      <c r="BS27" s="30"/>
      <c r="BT27" s="10"/>
    </row>
    <row r="28" ht="15.75" customHeight="1">
      <c r="A28" s="6"/>
      <c r="B28" s="20"/>
      <c r="C28" s="40"/>
      <c r="D28" s="41"/>
      <c r="E28" s="41"/>
      <c r="F28" s="41"/>
      <c r="G28" s="42"/>
      <c r="H28" s="42"/>
      <c r="I28" s="56"/>
      <c r="J28" s="57"/>
      <c r="K28" s="57"/>
      <c r="L28" s="57"/>
      <c r="M28" s="58"/>
      <c r="N28" s="56"/>
      <c r="O28" s="57"/>
      <c r="P28" s="57"/>
      <c r="Q28" s="57"/>
      <c r="R28" s="58"/>
      <c r="S28" s="56"/>
      <c r="T28" s="57"/>
      <c r="U28" s="57"/>
      <c r="V28" s="57"/>
      <c r="W28" s="58"/>
      <c r="X28" s="56"/>
      <c r="Y28" s="57"/>
      <c r="Z28" s="57"/>
      <c r="AA28" s="57"/>
      <c r="AB28" s="58"/>
      <c r="AC28" s="56"/>
      <c r="AD28" s="57"/>
      <c r="AE28" s="57"/>
      <c r="AF28" s="57"/>
      <c r="AG28" s="58"/>
      <c r="AH28" s="56"/>
      <c r="AI28" s="57"/>
      <c r="AJ28" s="57"/>
      <c r="AK28" s="57"/>
      <c r="AL28" s="58"/>
      <c r="AM28" s="56"/>
      <c r="AN28" s="57"/>
      <c r="AO28" s="57"/>
      <c r="AP28" s="57"/>
      <c r="AQ28" s="58"/>
      <c r="AR28" s="56"/>
      <c r="AS28" s="57"/>
      <c r="AT28" s="57"/>
      <c r="AU28" s="57"/>
      <c r="AV28" s="58"/>
      <c r="AW28" s="56"/>
      <c r="AX28" s="57"/>
      <c r="AY28" s="57"/>
      <c r="AZ28" s="57"/>
      <c r="BA28" s="58"/>
      <c r="BB28" s="56"/>
      <c r="BC28" s="57"/>
      <c r="BD28" s="57"/>
      <c r="BE28" s="57"/>
      <c r="BF28" s="58"/>
      <c r="BG28" s="56"/>
      <c r="BH28" s="57"/>
      <c r="BI28" s="57"/>
      <c r="BJ28" s="57"/>
      <c r="BK28" s="58"/>
      <c r="BL28" s="59">
        <f t="shared" si="1"/>
        <v>0</v>
      </c>
      <c r="BM28" s="59">
        <f t="shared" si="2"/>
        <v>0</v>
      </c>
      <c r="BN28" s="60">
        <f t="shared" si="3"/>
        <v>0</v>
      </c>
      <c r="BO28" s="61">
        <f t="shared" si="4"/>
        <v>0</v>
      </c>
      <c r="BP28" s="61">
        <f t="shared" si="5"/>
        <v>0</v>
      </c>
      <c r="BQ28" s="61">
        <f t="shared" si="6"/>
        <v>0</v>
      </c>
      <c r="BR28" s="62">
        <f t="shared" si="7"/>
        <v>0</v>
      </c>
      <c r="BS28" s="30"/>
      <c r="BT28" s="10"/>
    </row>
    <row r="29" ht="15.75" customHeight="1">
      <c r="A29" s="6"/>
      <c r="B29" s="20"/>
      <c r="C29" s="40"/>
      <c r="D29" s="41"/>
      <c r="E29" s="41"/>
      <c r="F29" s="41"/>
      <c r="G29" s="42"/>
      <c r="H29" s="42"/>
      <c r="I29" s="56"/>
      <c r="J29" s="57"/>
      <c r="K29" s="57"/>
      <c r="L29" s="57"/>
      <c r="M29" s="58"/>
      <c r="N29" s="56"/>
      <c r="O29" s="57"/>
      <c r="P29" s="57"/>
      <c r="Q29" s="57"/>
      <c r="R29" s="58"/>
      <c r="S29" s="56"/>
      <c r="T29" s="57"/>
      <c r="U29" s="57"/>
      <c r="V29" s="57"/>
      <c r="W29" s="58"/>
      <c r="X29" s="56"/>
      <c r="Y29" s="57"/>
      <c r="Z29" s="57"/>
      <c r="AA29" s="57"/>
      <c r="AB29" s="58"/>
      <c r="AC29" s="56"/>
      <c r="AD29" s="57"/>
      <c r="AE29" s="57"/>
      <c r="AF29" s="57"/>
      <c r="AG29" s="58"/>
      <c r="AH29" s="56"/>
      <c r="AI29" s="57"/>
      <c r="AJ29" s="57"/>
      <c r="AK29" s="57"/>
      <c r="AL29" s="58"/>
      <c r="AM29" s="56"/>
      <c r="AN29" s="57"/>
      <c r="AO29" s="57"/>
      <c r="AP29" s="57"/>
      <c r="AQ29" s="58"/>
      <c r="AR29" s="56"/>
      <c r="AS29" s="57"/>
      <c r="AT29" s="57"/>
      <c r="AU29" s="57"/>
      <c r="AV29" s="58"/>
      <c r="AW29" s="56"/>
      <c r="AX29" s="57"/>
      <c r="AY29" s="57"/>
      <c r="AZ29" s="57"/>
      <c r="BA29" s="58"/>
      <c r="BB29" s="56"/>
      <c r="BC29" s="57"/>
      <c r="BD29" s="57"/>
      <c r="BE29" s="57"/>
      <c r="BF29" s="58"/>
      <c r="BG29" s="56"/>
      <c r="BH29" s="57"/>
      <c r="BI29" s="57"/>
      <c r="BJ29" s="57"/>
      <c r="BK29" s="58"/>
      <c r="BL29" s="59">
        <f t="shared" si="1"/>
        <v>0</v>
      </c>
      <c r="BM29" s="59">
        <f t="shared" si="2"/>
        <v>0</v>
      </c>
      <c r="BN29" s="60">
        <f t="shared" si="3"/>
        <v>0</v>
      </c>
      <c r="BO29" s="61">
        <f t="shared" si="4"/>
        <v>0</v>
      </c>
      <c r="BP29" s="61">
        <f t="shared" si="5"/>
        <v>0</v>
      </c>
      <c r="BQ29" s="61">
        <f t="shared" si="6"/>
        <v>0</v>
      </c>
      <c r="BR29" s="62">
        <f t="shared" si="7"/>
        <v>0</v>
      </c>
      <c r="BS29" s="30"/>
      <c r="BT29" s="10"/>
    </row>
    <row r="30" ht="15.75" customHeight="1">
      <c r="A30" s="6"/>
      <c r="B30" s="20"/>
      <c r="C30" s="40"/>
      <c r="D30" s="41"/>
      <c r="E30" s="41"/>
      <c r="F30" s="41"/>
      <c r="G30" s="42"/>
      <c r="H30" s="42"/>
      <c r="I30" s="46"/>
      <c r="J30" s="47"/>
      <c r="K30" s="47"/>
      <c r="L30" s="47"/>
      <c r="M30" s="48"/>
      <c r="N30" s="46"/>
      <c r="O30" s="47"/>
      <c r="P30" s="47"/>
      <c r="Q30" s="47"/>
      <c r="R30" s="48"/>
      <c r="S30" s="46"/>
      <c r="T30" s="47"/>
      <c r="U30" s="47"/>
      <c r="V30" s="47"/>
      <c r="W30" s="48"/>
      <c r="X30" s="46"/>
      <c r="Y30" s="47"/>
      <c r="Z30" s="47"/>
      <c r="AA30" s="47"/>
      <c r="AB30" s="48"/>
      <c r="AC30" s="46"/>
      <c r="AD30" s="47"/>
      <c r="AE30" s="47"/>
      <c r="AF30" s="47"/>
      <c r="AG30" s="48"/>
      <c r="AH30" s="46"/>
      <c r="AI30" s="47"/>
      <c r="AJ30" s="47"/>
      <c r="AK30" s="47"/>
      <c r="AL30" s="48"/>
      <c r="AM30" s="46"/>
      <c r="AN30" s="47"/>
      <c r="AO30" s="47"/>
      <c r="AP30" s="47"/>
      <c r="AQ30" s="48"/>
      <c r="AR30" s="46"/>
      <c r="AS30" s="47"/>
      <c r="AT30" s="47"/>
      <c r="AU30" s="47"/>
      <c r="AV30" s="48"/>
      <c r="AW30" s="46"/>
      <c r="AX30" s="47"/>
      <c r="AY30" s="47"/>
      <c r="AZ30" s="47"/>
      <c r="BA30" s="48"/>
      <c r="BB30" s="56"/>
      <c r="BC30" s="57"/>
      <c r="BD30" s="57"/>
      <c r="BE30" s="57"/>
      <c r="BF30" s="58"/>
      <c r="BG30" s="56"/>
      <c r="BH30" s="57"/>
      <c r="BI30" s="57"/>
      <c r="BJ30" s="57"/>
      <c r="BK30" s="58"/>
      <c r="BL30" s="59">
        <f t="shared" si="1"/>
        <v>0</v>
      </c>
      <c r="BM30" s="59">
        <f t="shared" si="2"/>
        <v>0</v>
      </c>
      <c r="BN30" s="60">
        <f t="shared" si="3"/>
        <v>0</v>
      </c>
      <c r="BO30" s="61">
        <f t="shared" si="4"/>
        <v>0</v>
      </c>
      <c r="BP30" s="61">
        <f t="shared" si="5"/>
        <v>0</v>
      </c>
      <c r="BQ30" s="61">
        <f t="shared" si="6"/>
        <v>0</v>
      </c>
      <c r="BR30" s="62">
        <f t="shared" si="7"/>
        <v>0</v>
      </c>
      <c r="BS30" s="30"/>
      <c r="BT30" s="10"/>
    </row>
    <row r="31" ht="15.75" customHeight="1">
      <c r="A31" s="6"/>
      <c r="B31" s="20"/>
      <c r="C31" s="40"/>
      <c r="D31" s="41"/>
      <c r="E31" s="41"/>
      <c r="F31" s="41"/>
      <c r="G31" s="42"/>
      <c r="H31" s="42"/>
      <c r="I31" s="56"/>
      <c r="J31" s="57"/>
      <c r="K31" s="57"/>
      <c r="L31" s="57"/>
      <c r="M31" s="58"/>
      <c r="N31" s="56"/>
      <c r="O31" s="57"/>
      <c r="P31" s="57"/>
      <c r="Q31" s="57"/>
      <c r="R31" s="58"/>
      <c r="S31" s="56"/>
      <c r="T31" s="57"/>
      <c r="U31" s="57"/>
      <c r="V31" s="57"/>
      <c r="W31" s="58"/>
      <c r="X31" s="56"/>
      <c r="Y31" s="57"/>
      <c r="Z31" s="57"/>
      <c r="AA31" s="57"/>
      <c r="AB31" s="58"/>
      <c r="AC31" s="56"/>
      <c r="AD31" s="57"/>
      <c r="AE31" s="57"/>
      <c r="AF31" s="57"/>
      <c r="AG31" s="58"/>
      <c r="AH31" s="56"/>
      <c r="AI31" s="57"/>
      <c r="AJ31" s="57"/>
      <c r="AK31" s="57"/>
      <c r="AL31" s="58"/>
      <c r="AM31" s="56"/>
      <c r="AN31" s="57"/>
      <c r="AO31" s="57"/>
      <c r="AP31" s="57"/>
      <c r="AQ31" s="58"/>
      <c r="AR31" s="56"/>
      <c r="AS31" s="57"/>
      <c r="AT31" s="57"/>
      <c r="AU31" s="57"/>
      <c r="AV31" s="58"/>
      <c r="AW31" s="56"/>
      <c r="AX31" s="57"/>
      <c r="AY31" s="57"/>
      <c r="AZ31" s="57"/>
      <c r="BA31" s="58"/>
      <c r="BB31" s="56"/>
      <c r="BC31" s="57"/>
      <c r="BD31" s="57"/>
      <c r="BE31" s="57"/>
      <c r="BF31" s="58"/>
      <c r="BG31" s="56"/>
      <c r="BH31" s="57"/>
      <c r="BI31" s="57"/>
      <c r="BJ31" s="57"/>
      <c r="BK31" s="58"/>
      <c r="BL31" s="59">
        <f t="shared" si="1"/>
        <v>0</v>
      </c>
      <c r="BM31" s="59">
        <f t="shared" si="2"/>
        <v>0</v>
      </c>
      <c r="BN31" s="60">
        <f t="shared" si="3"/>
        <v>0</v>
      </c>
      <c r="BO31" s="61">
        <f t="shared" si="4"/>
        <v>0</v>
      </c>
      <c r="BP31" s="61">
        <f t="shared" si="5"/>
        <v>0</v>
      </c>
      <c r="BQ31" s="61">
        <f t="shared" si="6"/>
        <v>0</v>
      </c>
      <c r="BR31" s="62">
        <f t="shared" si="7"/>
        <v>0</v>
      </c>
      <c r="BS31" s="30"/>
      <c r="BT31" s="10"/>
    </row>
    <row r="32" ht="15.75" customHeight="1">
      <c r="A32" s="6"/>
      <c r="B32" s="20"/>
      <c r="C32" s="40"/>
      <c r="D32" s="41"/>
      <c r="E32" s="41"/>
      <c r="F32" s="41"/>
      <c r="G32" s="42"/>
      <c r="H32" s="42"/>
      <c r="I32" s="56"/>
      <c r="J32" s="57"/>
      <c r="K32" s="57"/>
      <c r="L32" s="57"/>
      <c r="M32" s="58"/>
      <c r="N32" s="56"/>
      <c r="O32" s="57"/>
      <c r="P32" s="57"/>
      <c r="Q32" s="57"/>
      <c r="R32" s="58"/>
      <c r="S32" s="56"/>
      <c r="T32" s="57"/>
      <c r="U32" s="57"/>
      <c r="V32" s="57"/>
      <c r="W32" s="58"/>
      <c r="X32" s="56"/>
      <c r="Y32" s="57"/>
      <c r="Z32" s="57"/>
      <c r="AA32" s="57"/>
      <c r="AB32" s="58"/>
      <c r="AC32" s="56"/>
      <c r="AD32" s="57"/>
      <c r="AE32" s="57"/>
      <c r="AF32" s="57"/>
      <c r="AG32" s="58"/>
      <c r="AH32" s="56"/>
      <c r="AI32" s="57"/>
      <c r="AJ32" s="57"/>
      <c r="AK32" s="57"/>
      <c r="AL32" s="58"/>
      <c r="AM32" s="56"/>
      <c r="AN32" s="57"/>
      <c r="AO32" s="57"/>
      <c r="AP32" s="57"/>
      <c r="AQ32" s="58"/>
      <c r="AR32" s="56"/>
      <c r="AS32" s="57"/>
      <c r="AT32" s="57"/>
      <c r="AU32" s="57"/>
      <c r="AV32" s="58"/>
      <c r="AW32" s="56"/>
      <c r="AX32" s="57"/>
      <c r="AY32" s="57"/>
      <c r="AZ32" s="57"/>
      <c r="BA32" s="58"/>
      <c r="BB32" s="56"/>
      <c r="BC32" s="57"/>
      <c r="BD32" s="57"/>
      <c r="BE32" s="57"/>
      <c r="BF32" s="58"/>
      <c r="BG32" s="56"/>
      <c r="BH32" s="57"/>
      <c r="BI32" s="57"/>
      <c r="BJ32" s="57"/>
      <c r="BK32" s="58"/>
      <c r="BL32" s="59">
        <f t="shared" si="1"/>
        <v>0</v>
      </c>
      <c r="BM32" s="59">
        <f t="shared" si="2"/>
        <v>0</v>
      </c>
      <c r="BN32" s="60">
        <f t="shared" si="3"/>
        <v>0</v>
      </c>
      <c r="BO32" s="61">
        <f t="shared" si="4"/>
        <v>0</v>
      </c>
      <c r="BP32" s="61">
        <f t="shared" si="5"/>
        <v>0</v>
      </c>
      <c r="BQ32" s="61">
        <f t="shared" si="6"/>
        <v>0</v>
      </c>
      <c r="BR32" s="62">
        <f t="shared" si="7"/>
        <v>0</v>
      </c>
      <c r="BS32" s="30"/>
      <c r="BT32" s="10"/>
    </row>
    <row r="33" ht="15.75" customHeight="1">
      <c r="A33" s="6"/>
      <c r="B33" s="20"/>
      <c r="C33" s="40"/>
      <c r="D33" s="41"/>
      <c r="E33" s="41"/>
      <c r="F33" s="41"/>
      <c r="G33" s="42"/>
      <c r="H33" s="42"/>
      <c r="I33" s="56"/>
      <c r="J33" s="57"/>
      <c r="K33" s="57"/>
      <c r="L33" s="57"/>
      <c r="M33" s="58"/>
      <c r="N33" s="56"/>
      <c r="O33" s="57"/>
      <c r="P33" s="57"/>
      <c r="Q33" s="57"/>
      <c r="R33" s="58"/>
      <c r="S33" s="56"/>
      <c r="T33" s="57"/>
      <c r="U33" s="57"/>
      <c r="V33" s="57"/>
      <c r="W33" s="58"/>
      <c r="X33" s="56"/>
      <c r="Y33" s="57"/>
      <c r="Z33" s="57"/>
      <c r="AA33" s="57"/>
      <c r="AB33" s="58"/>
      <c r="AC33" s="56"/>
      <c r="AD33" s="57"/>
      <c r="AE33" s="57"/>
      <c r="AF33" s="57"/>
      <c r="AG33" s="58"/>
      <c r="AH33" s="56"/>
      <c r="AI33" s="57"/>
      <c r="AJ33" s="57"/>
      <c r="AK33" s="57"/>
      <c r="AL33" s="58"/>
      <c r="AM33" s="56"/>
      <c r="AN33" s="57"/>
      <c r="AO33" s="57"/>
      <c r="AP33" s="57"/>
      <c r="AQ33" s="58"/>
      <c r="AR33" s="56"/>
      <c r="AS33" s="57"/>
      <c r="AT33" s="57"/>
      <c r="AU33" s="57"/>
      <c r="AV33" s="58"/>
      <c r="AW33" s="56"/>
      <c r="AX33" s="57"/>
      <c r="AY33" s="57"/>
      <c r="AZ33" s="57"/>
      <c r="BA33" s="58"/>
      <c r="BB33" s="56"/>
      <c r="BC33" s="57"/>
      <c r="BD33" s="57"/>
      <c r="BE33" s="57"/>
      <c r="BF33" s="58"/>
      <c r="BG33" s="56"/>
      <c r="BH33" s="57"/>
      <c r="BI33" s="57"/>
      <c r="BJ33" s="57"/>
      <c r="BK33" s="58"/>
      <c r="BL33" s="59">
        <f t="shared" si="1"/>
        <v>0</v>
      </c>
      <c r="BM33" s="59">
        <f t="shared" si="2"/>
        <v>0</v>
      </c>
      <c r="BN33" s="60">
        <f t="shared" si="3"/>
        <v>0</v>
      </c>
      <c r="BO33" s="61">
        <f t="shared" si="4"/>
        <v>0</v>
      </c>
      <c r="BP33" s="61">
        <f t="shared" si="5"/>
        <v>0</v>
      </c>
      <c r="BQ33" s="61">
        <f t="shared" si="6"/>
        <v>0</v>
      </c>
      <c r="BR33" s="62">
        <f t="shared" si="7"/>
        <v>0</v>
      </c>
      <c r="BS33" s="30"/>
      <c r="BT33" s="10"/>
    </row>
    <row r="34" ht="15.75" customHeight="1">
      <c r="A34" s="6"/>
      <c r="B34" s="20"/>
      <c r="C34" s="40"/>
      <c r="D34" s="41"/>
      <c r="E34" s="41"/>
      <c r="F34" s="41"/>
      <c r="G34" s="42"/>
      <c r="H34" s="42"/>
      <c r="I34" s="46"/>
      <c r="J34" s="47"/>
      <c r="K34" s="47"/>
      <c r="L34" s="47"/>
      <c r="M34" s="48"/>
      <c r="N34" s="46"/>
      <c r="O34" s="47"/>
      <c r="P34" s="47"/>
      <c r="Q34" s="47"/>
      <c r="R34" s="48"/>
      <c r="S34" s="46"/>
      <c r="T34" s="47"/>
      <c r="U34" s="47"/>
      <c r="V34" s="47"/>
      <c r="W34" s="48"/>
      <c r="X34" s="46"/>
      <c r="Y34" s="47"/>
      <c r="Z34" s="47"/>
      <c r="AA34" s="47"/>
      <c r="AB34" s="48"/>
      <c r="AC34" s="46"/>
      <c r="AD34" s="47"/>
      <c r="AE34" s="47"/>
      <c r="AF34" s="47"/>
      <c r="AG34" s="48"/>
      <c r="AH34" s="46"/>
      <c r="AI34" s="47"/>
      <c r="AJ34" s="47"/>
      <c r="AK34" s="47"/>
      <c r="AL34" s="48"/>
      <c r="AM34" s="46"/>
      <c r="AN34" s="47"/>
      <c r="AO34" s="47"/>
      <c r="AP34" s="47"/>
      <c r="AQ34" s="48"/>
      <c r="AR34" s="46"/>
      <c r="AS34" s="47"/>
      <c r="AT34" s="47"/>
      <c r="AU34" s="47"/>
      <c r="AV34" s="48"/>
      <c r="AW34" s="46"/>
      <c r="AX34" s="47"/>
      <c r="AY34" s="47"/>
      <c r="AZ34" s="47"/>
      <c r="BA34" s="48"/>
      <c r="BB34" s="56"/>
      <c r="BC34" s="57"/>
      <c r="BD34" s="57"/>
      <c r="BE34" s="57"/>
      <c r="BF34" s="58"/>
      <c r="BG34" s="56"/>
      <c r="BH34" s="57"/>
      <c r="BI34" s="57"/>
      <c r="BJ34" s="57"/>
      <c r="BK34" s="58"/>
      <c r="BL34" s="59">
        <f t="shared" si="1"/>
        <v>0</v>
      </c>
      <c r="BM34" s="59">
        <f t="shared" si="2"/>
        <v>0</v>
      </c>
      <c r="BN34" s="60">
        <f t="shared" si="3"/>
        <v>0</v>
      </c>
      <c r="BO34" s="61">
        <f t="shared" si="4"/>
        <v>0</v>
      </c>
      <c r="BP34" s="61">
        <f t="shared" si="5"/>
        <v>0</v>
      </c>
      <c r="BQ34" s="61">
        <f t="shared" si="6"/>
        <v>0</v>
      </c>
      <c r="BR34" s="62">
        <f t="shared" si="7"/>
        <v>0</v>
      </c>
      <c r="BS34" s="30"/>
      <c r="BT34" s="10"/>
    </row>
    <row r="35" ht="15.75" customHeight="1">
      <c r="A35" s="6"/>
      <c r="B35" s="20"/>
      <c r="C35" s="40"/>
      <c r="D35" s="41"/>
      <c r="E35" s="41"/>
      <c r="F35" s="41"/>
      <c r="G35" s="42"/>
      <c r="H35" s="42"/>
      <c r="I35" s="56"/>
      <c r="J35" s="57"/>
      <c r="K35" s="57"/>
      <c r="L35" s="57"/>
      <c r="M35" s="58"/>
      <c r="N35" s="56"/>
      <c r="O35" s="57"/>
      <c r="P35" s="57"/>
      <c r="Q35" s="57"/>
      <c r="R35" s="58"/>
      <c r="S35" s="56"/>
      <c r="T35" s="57"/>
      <c r="U35" s="57"/>
      <c r="V35" s="57"/>
      <c r="W35" s="58"/>
      <c r="X35" s="56"/>
      <c r="Y35" s="57"/>
      <c r="Z35" s="57"/>
      <c r="AA35" s="57"/>
      <c r="AB35" s="58"/>
      <c r="AC35" s="56"/>
      <c r="AD35" s="57"/>
      <c r="AE35" s="57"/>
      <c r="AF35" s="57"/>
      <c r="AG35" s="58"/>
      <c r="AH35" s="56"/>
      <c r="AI35" s="57"/>
      <c r="AJ35" s="57"/>
      <c r="AK35" s="57"/>
      <c r="AL35" s="58"/>
      <c r="AM35" s="56"/>
      <c r="AN35" s="57"/>
      <c r="AO35" s="57"/>
      <c r="AP35" s="57"/>
      <c r="AQ35" s="58"/>
      <c r="AR35" s="56"/>
      <c r="AS35" s="57"/>
      <c r="AT35" s="57"/>
      <c r="AU35" s="57"/>
      <c r="AV35" s="58"/>
      <c r="AW35" s="56"/>
      <c r="AX35" s="57"/>
      <c r="AY35" s="57"/>
      <c r="AZ35" s="57"/>
      <c r="BA35" s="58"/>
      <c r="BB35" s="56"/>
      <c r="BC35" s="57"/>
      <c r="BD35" s="57"/>
      <c r="BE35" s="57"/>
      <c r="BF35" s="58"/>
      <c r="BG35" s="56"/>
      <c r="BH35" s="57"/>
      <c r="BI35" s="57"/>
      <c r="BJ35" s="57"/>
      <c r="BK35" s="58"/>
      <c r="BL35" s="59">
        <f t="shared" si="1"/>
        <v>0</v>
      </c>
      <c r="BM35" s="59">
        <f t="shared" si="2"/>
        <v>0</v>
      </c>
      <c r="BN35" s="60">
        <f t="shared" si="3"/>
        <v>0</v>
      </c>
      <c r="BO35" s="61">
        <f t="shared" si="4"/>
        <v>0</v>
      </c>
      <c r="BP35" s="61">
        <f t="shared" si="5"/>
        <v>0</v>
      </c>
      <c r="BQ35" s="61">
        <f t="shared" si="6"/>
        <v>0</v>
      </c>
      <c r="BR35" s="62">
        <f t="shared" si="7"/>
        <v>0</v>
      </c>
      <c r="BS35" s="30"/>
      <c r="BT35" s="10"/>
    </row>
    <row r="36" ht="15.75" customHeight="1">
      <c r="A36" s="6"/>
      <c r="B36" s="20"/>
      <c r="C36" s="40"/>
      <c r="D36" s="41"/>
      <c r="E36" s="41"/>
      <c r="F36" s="41"/>
      <c r="G36" s="42"/>
      <c r="H36" s="42"/>
      <c r="I36" s="56"/>
      <c r="J36" s="57"/>
      <c r="K36" s="57"/>
      <c r="L36" s="57"/>
      <c r="M36" s="58"/>
      <c r="N36" s="56"/>
      <c r="O36" s="57"/>
      <c r="P36" s="57"/>
      <c r="Q36" s="57"/>
      <c r="R36" s="58"/>
      <c r="S36" s="56"/>
      <c r="T36" s="57"/>
      <c r="U36" s="57"/>
      <c r="V36" s="57"/>
      <c r="W36" s="58"/>
      <c r="X36" s="56"/>
      <c r="Y36" s="57"/>
      <c r="Z36" s="57"/>
      <c r="AA36" s="57"/>
      <c r="AB36" s="58"/>
      <c r="AC36" s="56"/>
      <c r="AD36" s="57"/>
      <c r="AE36" s="57"/>
      <c r="AF36" s="57"/>
      <c r="AG36" s="58"/>
      <c r="AH36" s="56"/>
      <c r="AI36" s="57"/>
      <c r="AJ36" s="57"/>
      <c r="AK36" s="57"/>
      <c r="AL36" s="58"/>
      <c r="AM36" s="56"/>
      <c r="AN36" s="57"/>
      <c r="AO36" s="57"/>
      <c r="AP36" s="57"/>
      <c r="AQ36" s="58"/>
      <c r="AR36" s="56"/>
      <c r="AS36" s="57"/>
      <c r="AT36" s="57"/>
      <c r="AU36" s="57"/>
      <c r="AV36" s="58"/>
      <c r="AW36" s="56"/>
      <c r="AX36" s="57"/>
      <c r="AY36" s="57"/>
      <c r="AZ36" s="57"/>
      <c r="BA36" s="58"/>
      <c r="BB36" s="56"/>
      <c r="BC36" s="57"/>
      <c r="BD36" s="57"/>
      <c r="BE36" s="57"/>
      <c r="BF36" s="58"/>
      <c r="BG36" s="56"/>
      <c r="BH36" s="57"/>
      <c r="BI36" s="57"/>
      <c r="BJ36" s="57"/>
      <c r="BK36" s="58"/>
      <c r="BL36" s="59">
        <f t="shared" si="1"/>
        <v>0</v>
      </c>
      <c r="BM36" s="59">
        <f t="shared" si="2"/>
        <v>0</v>
      </c>
      <c r="BN36" s="60">
        <f t="shared" si="3"/>
        <v>0</v>
      </c>
      <c r="BO36" s="61">
        <f t="shared" si="4"/>
        <v>0</v>
      </c>
      <c r="BP36" s="61">
        <f t="shared" si="5"/>
        <v>0</v>
      </c>
      <c r="BQ36" s="61">
        <f t="shared" si="6"/>
        <v>0</v>
      </c>
      <c r="BR36" s="62">
        <f t="shared" si="7"/>
        <v>0</v>
      </c>
      <c r="BS36" s="30"/>
      <c r="BT36" s="10"/>
    </row>
    <row r="37" ht="15.75" customHeight="1">
      <c r="A37" s="6"/>
      <c r="B37" s="20"/>
      <c r="C37" s="40"/>
      <c r="D37" s="41"/>
      <c r="E37" s="41"/>
      <c r="F37" s="41"/>
      <c r="G37" s="42"/>
      <c r="H37" s="42"/>
      <c r="I37" s="56"/>
      <c r="J37" s="57"/>
      <c r="K37" s="57"/>
      <c r="L37" s="57"/>
      <c r="M37" s="58"/>
      <c r="N37" s="56"/>
      <c r="O37" s="57"/>
      <c r="P37" s="57"/>
      <c r="Q37" s="57"/>
      <c r="R37" s="58"/>
      <c r="S37" s="56"/>
      <c r="T37" s="57"/>
      <c r="U37" s="57"/>
      <c r="V37" s="57"/>
      <c r="W37" s="58"/>
      <c r="X37" s="56"/>
      <c r="Y37" s="57"/>
      <c r="Z37" s="57"/>
      <c r="AA37" s="57"/>
      <c r="AB37" s="58"/>
      <c r="AC37" s="56"/>
      <c r="AD37" s="57"/>
      <c r="AE37" s="57"/>
      <c r="AF37" s="57"/>
      <c r="AG37" s="58"/>
      <c r="AH37" s="56"/>
      <c r="AI37" s="57"/>
      <c r="AJ37" s="57"/>
      <c r="AK37" s="57"/>
      <c r="AL37" s="58"/>
      <c r="AM37" s="56"/>
      <c r="AN37" s="57"/>
      <c r="AO37" s="57"/>
      <c r="AP37" s="57"/>
      <c r="AQ37" s="58"/>
      <c r="AR37" s="56"/>
      <c r="AS37" s="57"/>
      <c r="AT37" s="57"/>
      <c r="AU37" s="57"/>
      <c r="AV37" s="58"/>
      <c r="AW37" s="56"/>
      <c r="AX37" s="57"/>
      <c r="AY37" s="57"/>
      <c r="AZ37" s="57"/>
      <c r="BA37" s="58"/>
      <c r="BB37" s="56"/>
      <c r="BC37" s="57"/>
      <c r="BD37" s="57"/>
      <c r="BE37" s="57"/>
      <c r="BF37" s="58"/>
      <c r="BG37" s="56"/>
      <c r="BH37" s="57"/>
      <c r="BI37" s="57"/>
      <c r="BJ37" s="57"/>
      <c r="BK37" s="58"/>
      <c r="BL37" s="59">
        <f t="shared" si="1"/>
        <v>0</v>
      </c>
      <c r="BM37" s="59">
        <f t="shared" si="2"/>
        <v>0</v>
      </c>
      <c r="BN37" s="60">
        <f t="shared" si="3"/>
        <v>0</v>
      </c>
      <c r="BO37" s="61">
        <f t="shared" si="4"/>
        <v>0</v>
      </c>
      <c r="BP37" s="61">
        <f t="shared" si="5"/>
        <v>0</v>
      </c>
      <c r="BQ37" s="61">
        <f t="shared" si="6"/>
        <v>0</v>
      </c>
      <c r="BR37" s="62">
        <f t="shared" si="7"/>
        <v>0</v>
      </c>
      <c r="BS37" s="30"/>
      <c r="BT37" s="10"/>
    </row>
    <row r="38" ht="15.75" customHeight="1">
      <c r="A38" s="6"/>
      <c r="B38" s="20"/>
      <c r="C38" s="40"/>
      <c r="D38" s="41"/>
      <c r="E38" s="41"/>
      <c r="F38" s="41"/>
      <c r="G38" s="42"/>
      <c r="H38" s="42"/>
      <c r="I38" s="46"/>
      <c r="J38" s="47"/>
      <c r="K38" s="47"/>
      <c r="L38" s="47"/>
      <c r="M38" s="48"/>
      <c r="N38" s="46"/>
      <c r="O38" s="47"/>
      <c r="P38" s="47"/>
      <c r="Q38" s="47"/>
      <c r="R38" s="48"/>
      <c r="S38" s="46"/>
      <c r="T38" s="47"/>
      <c r="U38" s="47"/>
      <c r="V38" s="47"/>
      <c r="W38" s="48"/>
      <c r="X38" s="46"/>
      <c r="Y38" s="47"/>
      <c r="Z38" s="47"/>
      <c r="AA38" s="47"/>
      <c r="AB38" s="48"/>
      <c r="AC38" s="46"/>
      <c r="AD38" s="47"/>
      <c r="AE38" s="47"/>
      <c r="AF38" s="47"/>
      <c r="AG38" s="48"/>
      <c r="AH38" s="46"/>
      <c r="AI38" s="47"/>
      <c r="AJ38" s="47"/>
      <c r="AK38" s="47"/>
      <c r="AL38" s="48"/>
      <c r="AM38" s="46"/>
      <c r="AN38" s="47"/>
      <c r="AO38" s="47"/>
      <c r="AP38" s="47"/>
      <c r="AQ38" s="48"/>
      <c r="AR38" s="46"/>
      <c r="AS38" s="47"/>
      <c r="AT38" s="47"/>
      <c r="AU38" s="47"/>
      <c r="AV38" s="48"/>
      <c r="AW38" s="46"/>
      <c r="AX38" s="47"/>
      <c r="AY38" s="47"/>
      <c r="AZ38" s="47"/>
      <c r="BA38" s="48"/>
      <c r="BB38" s="56"/>
      <c r="BC38" s="57"/>
      <c r="BD38" s="57"/>
      <c r="BE38" s="57"/>
      <c r="BF38" s="58"/>
      <c r="BG38" s="56"/>
      <c r="BH38" s="57"/>
      <c r="BI38" s="57"/>
      <c r="BJ38" s="57"/>
      <c r="BK38" s="58"/>
      <c r="BL38" s="59">
        <f t="shared" si="1"/>
        <v>0</v>
      </c>
      <c r="BM38" s="59">
        <f t="shared" si="2"/>
        <v>0</v>
      </c>
      <c r="BN38" s="60">
        <f t="shared" si="3"/>
        <v>0</v>
      </c>
      <c r="BO38" s="61">
        <f t="shared" si="4"/>
        <v>0</v>
      </c>
      <c r="BP38" s="61">
        <f t="shared" si="5"/>
        <v>0</v>
      </c>
      <c r="BQ38" s="61">
        <f t="shared" si="6"/>
        <v>0</v>
      </c>
      <c r="BR38" s="62">
        <f t="shared" si="7"/>
        <v>0</v>
      </c>
      <c r="BS38" s="30"/>
      <c r="BT38" s="10"/>
    </row>
    <row r="39" ht="15.75" customHeight="1">
      <c r="A39" s="6"/>
      <c r="B39" s="20"/>
      <c r="C39" s="40"/>
      <c r="D39" s="41"/>
      <c r="E39" s="41"/>
      <c r="F39" s="41"/>
      <c r="G39" s="42"/>
      <c r="H39" s="42"/>
      <c r="I39" s="56"/>
      <c r="J39" s="57"/>
      <c r="K39" s="57"/>
      <c r="L39" s="57"/>
      <c r="M39" s="58"/>
      <c r="N39" s="56"/>
      <c r="O39" s="57"/>
      <c r="P39" s="57"/>
      <c r="Q39" s="57"/>
      <c r="R39" s="58"/>
      <c r="S39" s="56"/>
      <c r="T39" s="57"/>
      <c r="U39" s="57"/>
      <c r="V39" s="57"/>
      <c r="W39" s="58"/>
      <c r="X39" s="56"/>
      <c r="Y39" s="57"/>
      <c r="Z39" s="57"/>
      <c r="AA39" s="57"/>
      <c r="AB39" s="58"/>
      <c r="AC39" s="56"/>
      <c r="AD39" s="57"/>
      <c r="AE39" s="57"/>
      <c r="AF39" s="57"/>
      <c r="AG39" s="58"/>
      <c r="AH39" s="56"/>
      <c r="AI39" s="57"/>
      <c r="AJ39" s="57"/>
      <c r="AK39" s="57"/>
      <c r="AL39" s="58"/>
      <c r="AM39" s="56"/>
      <c r="AN39" s="57"/>
      <c r="AO39" s="57"/>
      <c r="AP39" s="57"/>
      <c r="AQ39" s="58"/>
      <c r="AR39" s="56"/>
      <c r="AS39" s="57"/>
      <c r="AT39" s="57"/>
      <c r="AU39" s="57"/>
      <c r="AV39" s="58"/>
      <c r="AW39" s="56"/>
      <c r="AX39" s="57"/>
      <c r="AY39" s="57"/>
      <c r="AZ39" s="57"/>
      <c r="BA39" s="58"/>
      <c r="BB39" s="56"/>
      <c r="BC39" s="57"/>
      <c r="BD39" s="57"/>
      <c r="BE39" s="57"/>
      <c r="BF39" s="58"/>
      <c r="BG39" s="56"/>
      <c r="BH39" s="57"/>
      <c r="BI39" s="57"/>
      <c r="BJ39" s="57"/>
      <c r="BK39" s="58"/>
      <c r="BL39" s="59">
        <f t="shared" si="1"/>
        <v>0</v>
      </c>
      <c r="BM39" s="59">
        <f t="shared" si="2"/>
        <v>0</v>
      </c>
      <c r="BN39" s="60">
        <f t="shared" si="3"/>
        <v>0</v>
      </c>
      <c r="BO39" s="61">
        <f t="shared" si="4"/>
        <v>0</v>
      </c>
      <c r="BP39" s="61">
        <f t="shared" si="5"/>
        <v>0</v>
      </c>
      <c r="BQ39" s="61">
        <f t="shared" si="6"/>
        <v>0</v>
      </c>
      <c r="BR39" s="62">
        <f t="shared" si="7"/>
        <v>0</v>
      </c>
      <c r="BS39" s="30"/>
      <c r="BT39" s="10"/>
    </row>
    <row r="40" ht="15.75" customHeight="1">
      <c r="A40" s="6"/>
      <c r="B40" s="20"/>
      <c r="C40" s="40"/>
      <c r="D40" s="41"/>
      <c r="E40" s="41"/>
      <c r="F40" s="41"/>
      <c r="G40" s="42"/>
      <c r="H40" s="42"/>
      <c r="I40" s="56"/>
      <c r="J40" s="57"/>
      <c r="K40" s="57"/>
      <c r="L40" s="57"/>
      <c r="M40" s="58"/>
      <c r="N40" s="56"/>
      <c r="O40" s="57"/>
      <c r="P40" s="57"/>
      <c r="Q40" s="57"/>
      <c r="R40" s="58"/>
      <c r="S40" s="56"/>
      <c r="T40" s="57"/>
      <c r="U40" s="57"/>
      <c r="V40" s="57"/>
      <c r="W40" s="58"/>
      <c r="X40" s="56"/>
      <c r="Y40" s="57"/>
      <c r="Z40" s="57"/>
      <c r="AA40" s="57"/>
      <c r="AB40" s="58"/>
      <c r="AC40" s="56"/>
      <c r="AD40" s="57"/>
      <c r="AE40" s="57"/>
      <c r="AF40" s="57"/>
      <c r="AG40" s="58"/>
      <c r="AH40" s="56"/>
      <c r="AI40" s="57"/>
      <c r="AJ40" s="57"/>
      <c r="AK40" s="57"/>
      <c r="AL40" s="58"/>
      <c r="AM40" s="56"/>
      <c r="AN40" s="57"/>
      <c r="AO40" s="57"/>
      <c r="AP40" s="57"/>
      <c r="AQ40" s="58"/>
      <c r="AR40" s="56"/>
      <c r="AS40" s="57"/>
      <c r="AT40" s="57"/>
      <c r="AU40" s="57"/>
      <c r="AV40" s="58"/>
      <c r="AW40" s="56"/>
      <c r="AX40" s="57"/>
      <c r="AY40" s="57"/>
      <c r="AZ40" s="57"/>
      <c r="BA40" s="58"/>
      <c r="BB40" s="56"/>
      <c r="BC40" s="57"/>
      <c r="BD40" s="57"/>
      <c r="BE40" s="57"/>
      <c r="BF40" s="58"/>
      <c r="BG40" s="56"/>
      <c r="BH40" s="57"/>
      <c r="BI40" s="57"/>
      <c r="BJ40" s="57"/>
      <c r="BK40" s="58"/>
      <c r="BL40" s="59">
        <f t="shared" si="1"/>
        <v>0</v>
      </c>
      <c r="BM40" s="59">
        <f t="shared" si="2"/>
        <v>0</v>
      </c>
      <c r="BN40" s="60">
        <f t="shared" si="3"/>
        <v>0</v>
      </c>
      <c r="BO40" s="61">
        <f t="shared" si="4"/>
        <v>0</v>
      </c>
      <c r="BP40" s="61">
        <f t="shared" si="5"/>
        <v>0</v>
      </c>
      <c r="BQ40" s="61">
        <f t="shared" si="6"/>
        <v>0</v>
      </c>
      <c r="BR40" s="62">
        <f t="shared" si="7"/>
        <v>0</v>
      </c>
      <c r="BS40" s="30"/>
      <c r="BT40" s="10"/>
    </row>
    <row r="41" ht="15.75" customHeight="1">
      <c r="A41" s="6"/>
      <c r="B41" s="20"/>
      <c r="C41" s="40"/>
      <c r="D41" s="41"/>
      <c r="E41" s="41"/>
      <c r="F41" s="41"/>
      <c r="G41" s="42"/>
      <c r="H41" s="42"/>
      <c r="I41" s="56"/>
      <c r="J41" s="57"/>
      <c r="K41" s="57"/>
      <c r="L41" s="57"/>
      <c r="M41" s="58"/>
      <c r="N41" s="56"/>
      <c r="O41" s="57"/>
      <c r="P41" s="57"/>
      <c r="Q41" s="57"/>
      <c r="R41" s="58"/>
      <c r="S41" s="56"/>
      <c r="T41" s="57"/>
      <c r="U41" s="57"/>
      <c r="V41" s="57"/>
      <c r="W41" s="58"/>
      <c r="X41" s="56"/>
      <c r="Y41" s="57"/>
      <c r="Z41" s="57"/>
      <c r="AA41" s="57"/>
      <c r="AB41" s="58"/>
      <c r="AC41" s="56"/>
      <c r="AD41" s="57"/>
      <c r="AE41" s="57"/>
      <c r="AF41" s="57"/>
      <c r="AG41" s="58"/>
      <c r="AH41" s="56"/>
      <c r="AI41" s="57"/>
      <c r="AJ41" s="57"/>
      <c r="AK41" s="57"/>
      <c r="AL41" s="58"/>
      <c r="AM41" s="56"/>
      <c r="AN41" s="57"/>
      <c r="AO41" s="57"/>
      <c r="AP41" s="57"/>
      <c r="AQ41" s="58"/>
      <c r="AR41" s="56"/>
      <c r="AS41" s="57"/>
      <c r="AT41" s="57"/>
      <c r="AU41" s="57"/>
      <c r="AV41" s="58"/>
      <c r="AW41" s="56"/>
      <c r="AX41" s="57"/>
      <c r="AY41" s="57"/>
      <c r="AZ41" s="57"/>
      <c r="BA41" s="58"/>
      <c r="BB41" s="56"/>
      <c r="BC41" s="57"/>
      <c r="BD41" s="57"/>
      <c r="BE41" s="57"/>
      <c r="BF41" s="58"/>
      <c r="BG41" s="56"/>
      <c r="BH41" s="57"/>
      <c r="BI41" s="57"/>
      <c r="BJ41" s="57"/>
      <c r="BK41" s="58"/>
      <c r="BL41" s="59">
        <f t="shared" si="1"/>
        <v>0</v>
      </c>
      <c r="BM41" s="59">
        <f t="shared" si="2"/>
        <v>0</v>
      </c>
      <c r="BN41" s="60">
        <f t="shared" si="3"/>
        <v>0</v>
      </c>
      <c r="BO41" s="61">
        <f t="shared" si="4"/>
        <v>0</v>
      </c>
      <c r="BP41" s="61">
        <f t="shared" si="5"/>
        <v>0</v>
      </c>
      <c r="BQ41" s="61">
        <f t="shared" si="6"/>
        <v>0</v>
      </c>
      <c r="BR41" s="62">
        <f t="shared" si="7"/>
        <v>0</v>
      </c>
      <c r="BS41" s="30"/>
      <c r="BT41" s="10"/>
    </row>
    <row r="42" ht="15.75" customHeight="1">
      <c r="A42" s="6"/>
      <c r="B42" s="20"/>
      <c r="C42" s="40"/>
      <c r="D42" s="41"/>
      <c r="E42" s="41"/>
      <c r="F42" s="41"/>
      <c r="G42" s="42"/>
      <c r="H42" s="42"/>
      <c r="I42" s="46"/>
      <c r="J42" s="47"/>
      <c r="K42" s="47"/>
      <c r="L42" s="47"/>
      <c r="M42" s="48"/>
      <c r="N42" s="46"/>
      <c r="O42" s="47"/>
      <c r="P42" s="47"/>
      <c r="Q42" s="47"/>
      <c r="R42" s="48"/>
      <c r="S42" s="46"/>
      <c r="T42" s="47"/>
      <c r="U42" s="47"/>
      <c r="V42" s="47"/>
      <c r="W42" s="48"/>
      <c r="X42" s="46"/>
      <c r="Y42" s="47"/>
      <c r="Z42" s="47"/>
      <c r="AA42" s="47"/>
      <c r="AB42" s="48"/>
      <c r="AC42" s="46"/>
      <c r="AD42" s="47"/>
      <c r="AE42" s="47"/>
      <c r="AF42" s="47"/>
      <c r="AG42" s="48"/>
      <c r="AH42" s="46"/>
      <c r="AI42" s="47"/>
      <c r="AJ42" s="47"/>
      <c r="AK42" s="47"/>
      <c r="AL42" s="48"/>
      <c r="AM42" s="46"/>
      <c r="AN42" s="47"/>
      <c r="AO42" s="47"/>
      <c r="AP42" s="47"/>
      <c r="AQ42" s="48"/>
      <c r="AR42" s="46"/>
      <c r="AS42" s="47"/>
      <c r="AT42" s="47"/>
      <c r="AU42" s="47"/>
      <c r="AV42" s="48"/>
      <c r="AW42" s="46"/>
      <c r="AX42" s="47"/>
      <c r="AY42" s="47"/>
      <c r="AZ42" s="47"/>
      <c r="BA42" s="48"/>
      <c r="BB42" s="56"/>
      <c r="BC42" s="57"/>
      <c r="BD42" s="57"/>
      <c r="BE42" s="57"/>
      <c r="BF42" s="58"/>
      <c r="BG42" s="56"/>
      <c r="BH42" s="57"/>
      <c r="BI42" s="57"/>
      <c r="BJ42" s="57"/>
      <c r="BK42" s="58"/>
      <c r="BL42" s="59">
        <f t="shared" si="1"/>
        <v>0</v>
      </c>
      <c r="BM42" s="59">
        <f t="shared" si="2"/>
        <v>0</v>
      </c>
      <c r="BN42" s="60">
        <f t="shared" si="3"/>
        <v>0</v>
      </c>
      <c r="BO42" s="61">
        <f t="shared" si="4"/>
        <v>0</v>
      </c>
      <c r="BP42" s="61">
        <f t="shared" si="5"/>
        <v>0</v>
      </c>
      <c r="BQ42" s="61">
        <f t="shared" si="6"/>
        <v>0</v>
      </c>
      <c r="BR42" s="62">
        <f t="shared" si="7"/>
        <v>0</v>
      </c>
      <c r="BS42" s="30"/>
      <c r="BT42" s="10"/>
    </row>
    <row r="43" ht="15.75" customHeight="1">
      <c r="A43" s="6"/>
      <c r="B43" s="20"/>
      <c r="C43" s="40"/>
      <c r="D43" s="41"/>
      <c r="E43" s="41"/>
      <c r="F43" s="41"/>
      <c r="G43" s="42"/>
      <c r="H43" s="42"/>
      <c r="I43" s="56"/>
      <c r="J43" s="57"/>
      <c r="K43" s="57"/>
      <c r="L43" s="57"/>
      <c r="M43" s="58"/>
      <c r="N43" s="56"/>
      <c r="O43" s="57"/>
      <c r="P43" s="57"/>
      <c r="Q43" s="57"/>
      <c r="R43" s="58"/>
      <c r="S43" s="56"/>
      <c r="T43" s="57"/>
      <c r="U43" s="57"/>
      <c r="V43" s="57"/>
      <c r="W43" s="58"/>
      <c r="X43" s="56"/>
      <c r="Y43" s="57"/>
      <c r="Z43" s="57"/>
      <c r="AA43" s="57"/>
      <c r="AB43" s="58"/>
      <c r="AC43" s="56"/>
      <c r="AD43" s="57"/>
      <c r="AE43" s="57"/>
      <c r="AF43" s="57"/>
      <c r="AG43" s="58"/>
      <c r="AH43" s="56"/>
      <c r="AI43" s="57"/>
      <c r="AJ43" s="57"/>
      <c r="AK43" s="57"/>
      <c r="AL43" s="58"/>
      <c r="AM43" s="56"/>
      <c r="AN43" s="57"/>
      <c r="AO43" s="57"/>
      <c r="AP43" s="57"/>
      <c r="AQ43" s="58"/>
      <c r="AR43" s="56"/>
      <c r="AS43" s="57"/>
      <c r="AT43" s="57"/>
      <c r="AU43" s="57"/>
      <c r="AV43" s="58"/>
      <c r="AW43" s="56"/>
      <c r="AX43" s="57"/>
      <c r="AY43" s="57"/>
      <c r="AZ43" s="57"/>
      <c r="BA43" s="58"/>
      <c r="BB43" s="56"/>
      <c r="BC43" s="57"/>
      <c r="BD43" s="57"/>
      <c r="BE43" s="57"/>
      <c r="BF43" s="58"/>
      <c r="BG43" s="56"/>
      <c r="BH43" s="57"/>
      <c r="BI43" s="57"/>
      <c r="BJ43" s="57"/>
      <c r="BK43" s="58"/>
      <c r="BL43" s="59">
        <f t="shared" si="1"/>
        <v>0</v>
      </c>
      <c r="BM43" s="59">
        <f t="shared" si="2"/>
        <v>0</v>
      </c>
      <c r="BN43" s="60">
        <f t="shared" si="3"/>
        <v>0</v>
      </c>
      <c r="BO43" s="61">
        <f t="shared" si="4"/>
        <v>0</v>
      </c>
      <c r="BP43" s="61">
        <f t="shared" si="5"/>
        <v>0</v>
      </c>
      <c r="BQ43" s="61">
        <f t="shared" si="6"/>
        <v>0</v>
      </c>
      <c r="BR43" s="62">
        <f t="shared" si="7"/>
        <v>0</v>
      </c>
      <c r="BS43" s="30"/>
      <c r="BT43" s="10"/>
    </row>
    <row r="44" ht="15.75" customHeight="1">
      <c r="A44" s="6"/>
      <c r="B44" s="20"/>
      <c r="C44" s="40"/>
      <c r="D44" s="41"/>
      <c r="E44" s="41"/>
      <c r="F44" s="41"/>
      <c r="G44" s="42"/>
      <c r="H44" s="42"/>
      <c r="I44" s="56"/>
      <c r="J44" s="57"/>
      <c r="K44" s="57"/>
      <c r="L44" s="57"/>
      <c r="M44" s="58"/>
      <c r="N44" s="56"/>
      <c r="O44" s="57"/>
      <c r="P44" s="57"/>
      <c r="Q44" s="57"/>
      <c r="R44" s="58"/>
      <c r="S44" s="56"/>
      <c r="T44" s="57"/>
      <c r="U44" s="57"/>
      <c r="V44" s="57"/>
      <c r="W44" s="58"/>
      <c r="X44" s="56"/>
      <c r="Y44" s="57"/>
      <c r="Z44" s="57"/>
      <c r="AA44" s="57"/>
      <c r="AB44" s="58"/>
      <c r="AC44" s="56"/>
      <c r="AD44" s="57"/>
      <c r="AE44" s="57"/>
      <c r="AF44" s="57"/>
      <c r="AG44" s="58"/>
      <c r="AH44" s="56"/>
      <c r="AI44" s="57"/>
      <c r="AJ44" s="57"/>
      <c r="AK44" s="57"/>
      <c r="AL44" s="58"/>
      <c r="AM44" s="56"/>
      <c r="AN44" s="57"/>
      <c r="AO44" s="57"/>
      <c r="AP44" s="57"/>
      <c r="AQ44" s="58"/>
      <c r="AR44" s="56"/>
      <c r="AS44" s="57"/>
      <c r="AT44" s="57"/>
      <c r="AU44" s="57"/>
      <c r="AV44" s="58"/>
      <c r="AW44" s="56"/>
      <c r="AX44" s="57"/>
      <c r="AY44" s="57"/>
      <c r="AZ44" s="57"/>
      <c r="BA44" s="58"/>
      <c r="BB44" s="56"/>
      <c r="BC44" s="57"/>
      <c r="BD44" s="57"/>
      <c r="BE44" s="57"/>
      <c r="BF44" s="58"/>
      <c r="BG44" s="56"/>
      <c r="BH44" s="57"/>
      <c r="BI44" s="57"/>
      <c r="BJ44" s="57"/>
      <c r="BK44" s="58"/>
      <c r="BL44" s="59">
        <f t="shared" si="1"/>
        <v>0</v>
      </c>
      <c r="BM44" s="59">
        <f t="shared" si="2"/>
        <v>0</v>
      </c>
      <c r="BN44" s="60">
        <f t="shared" si="3"/>
        <v>0</v>
      </c>
      <c r="BO44" s="61">
        <f t="shared" si="4"/>
        <v>0</v>
      </c>
      <c r="BP44" s="61">
        <f t="shared" si="5"/>
        <v>0</v>
      </c>
      <c r="BQ44" s="61">
        <f t="shared" si="6"/>
        <v>0</v>
      </c>
      <c r="BR44" s="62">
        <f t="shared" si="7"/>
        <v>0</v>
      </c>
      <c r="BS44" s="30"/>
      <c r="BT44" s="10"/>
    </row>
    <row r="45" ht="15.75" customHeight="1">
      <c r="A45" s="6"/>
      <c r="B45" s="20"/>
      <c r="C45" s="40"/>
      <c r="D45" s="41"/>
      <c r="E45" s="41"/>
      <c r="F45" s="41"/>
      <c r="G45" s="42"/>
      <c r="H45" s="42"/>
      <c r="I45" s="56"/>
      <c r="J45" s="57"/>
      <c r="K45" s="57"/>
      <c r="L45" s="57"/>
      <c r="M45" s="58"/>
      <c r="N45" s="56"/>
      <c r="O45" s="57"/>
      <c r="P45" s="57"/>
      <c r="Q45" s="57"/>
      <c r="R45" s="58"/>
      <c r="S45" s="56"/>
      <c r="T45" s="57"/>
      <c r="U45" s="57"/>
      <c r="V45" s="57"/>
      <c r="W45" s="58"/>
      <c r="X45" s="56"/>
      <c r="Y45" s="57"/>
      <c r="Z45" s="57"/>
      <c r="AA45" s="57"/>
      <c r="AB45" s="58"/>
      <c r="AC45" s="56"/>
      <c r="AD45" s="57"/>
      <c r="AE45" s="57"/>
      <c r="AF45" s="57"/>
      <c r="AG45" s="58"/>
      <c r="AH45" s="56"/>
      <c r="AI45" s="57"/>
      <c r="AJ45" s="57"/>
      <c r="AK45" s="57"/>
      <c r="AL45" s="58"/>
      <c r="AM45" s="56"/>
      <c r="AN45" s="57"/>
      <c r="AO45" s="57"/>
      <c r="AP45" s="57"/>
      <c r="AQ45" s="58"/>
      <c r="AR45" s="56"/>
      <c r="AS45" s="57"/>
      <c r="AT45" s="57"/>
      <c r="AU45" s="57"/>
      <c r="AV45" s="58"/>
      <c r="AW45" s="56"/>
      <c r="AX45" s="57"/>
      <c r="AY45" s="57"/>
      <c r="AZ45" s="57"/>
      <c r="BA45" s="58"/>
      <c r="BB45" s="56"/>
      <c r="BC45" s="57"/>
      <c r="BD45" s="57"/>
      <c r="BE45" s="57"/>
      <c r="BF45" s="58"/>
      <c r="BG45" s="56"/>
      <c r="BH45" s="57"/>
      <c r="BI45" s="57"/>
      <c r="BJ45" s="57"/>
      <c r="BK45" s="58"/>
      <c r="BL45" s="59">
        <f t="shared" si="1"/>
        <v>0</v>
      </c>
      <c r="BM45" s="59">
        <f t="shared" si="2"/>
        <v>0</v>
      </c>
      <c r="BN45" s="60">
        <f t="shared" si="3"/>
        <v>0</v>
      </c>
      <c r="BO45" s="61">
        <f t="shared" si="4"/>
        <v>0</v>
      </c>
      <c r="BP45" s="61">
        <f t="shared" si="5"/>
        <v>0</v>
      </c>
      <c r="BQ45" s="61">
        <f t="shared" si="6"/>
        <v>0</v>
      </c>
      <c r="BR45" s="62">
        <f t="shared" si="7"/>
        <v>0</v>
      </c>
      <c r="BS45" s="30"/>
      <c r="BT45" s="10"/>
    </row>
    <row r="46" ht="15.75" customHeight="1">
      <c r="A46" s="6"/>
      <c r="B46" s="20"/>
      <c r="C46" s="40"/>
      <c r="D46" s="41"/>
      <c r="E46" s="41"/>
      <c r="F46" s="41"/>
      <c r="G46" s="42"/>
      <c r="H46" s="42"/>
      <c r="I46" s="46"/>
      <c r="J46" s="47"/>
      <c r="K46" s="47"/>
      <c r="L46" s="47"/>
      <c r="M46" s="48"/>
      <c r="N46" s="46"/>
      <c r="O46" s="47"/>
      <c r="P46" s="47"/>
      <c r="Q46" s="47"/>
      <c r="R46" s="48"/>
      <c r="S46" s="46"/>
      <c r="T46" s="47"/>
      <c r="U46" s="47"/>
      <c r="V46" s="47"/>
      <c r="W46" s="48"/>
      <c r="X46" s="46"/>
      <c r="Y46" s="47"/>
      <c r="Z46" s="47"/>
      <c r="AA46" s="47"/>
      <c r="AB46" s="48"/>
      <c r="AC46" s="46"/>
      <c r="AD46" s="47"/>
      <c r="AE46" s="47"/>
      <c r="AF46" s="47"/>
      <c r="AG46" s="48"/>
      <c r="AH46" s="46"/>
      <c r="AI46" s="47"/>
      <c r="AJ46" s="47"/>
      <c r="AK46" s="47"/>
      <c r="AL46" s="48"/>
      <c r="AM46" s="46"/>
      <c r="AN46" s="47"/>
      <c r="AO46" s="47"/>
      <c r="AP46" s="47"/>
      <c r="AQ46" s="48"/>
      <c r="AR46" s="46"/>
      <c r="AS46" s="47"/>
      <c r="AT46" s="47"/>
      <c r="AU46" s="47"/>
      <c r="AV46" s="48"/>
      <c r="AW46" s="46"/>
      <c r="AX46" s="47"/>
      <c r="AY46" s="47"/>
      <c r="AZ46" s="47"/>
      <c r="BA46" s="48"/>
      <c r="BB46" s="56"/>
      <c r="BC46" s="57"/>
      <c r="BD46" s="57"/>
      <c r="BE46" s="57"/>
      <c r="BF46" s="58"/>
      <c r="BG46" s="56"/>
      <c r="BH46" s="57"/>
      <c r="BI46" s="57"/>
      <c r="BJ46" s="57"/>
      <c r="BK46" s="58"/>
      <c r="BL46" s="59">
        <f t="shared" si="1"/>
        <v>0</v>
      </c>
      <c r="BM46" s="59">
        <f t="shared" si="2"/>
        <v>0</v>
      </c>
      <c r="BN46" s="60">
        <f t="shared" si="3"/>
        <v>0</v>
      </c>
      <c r="BO46" s="61">
        <f t="shared" si="4"/>
        <v>0</v>
      </c>
      <c r="BP46" s="61">
        <f t="shared" si="5"/>
        <v>0</v>
      </c>
      <c r="BQ46" s="61">
        <f t="shared" si="6"/>
        <v>0</v>
      </c>
      <c r="BR46" s="62">
        <f t="shared" si="7"/>
        <v>0</v>
      </c>
      <c r="BS46" s="30"/>
      <c r="BT46" s="10"/>
    </row>
    <row r="47" ht="15.75" customHeight="1">
      <c r="A47" s="6"/>
      <c r="B47" s="20"/>
      <c r="C47" s="40"/>
      <c r="D47" s="41"/>
      <c r="E47" s="41"/>
      <c r="F47" s="41"/>
      <c r="G47" s="42"/>
      <c r="H47" s="42"/>
      <c r="I47" s="56"/>
      <c r="J47" s="57"/>
      <c r="K47" s="57"/>
      <c r="L47" s="57"/>
      <c r="M47" s="58"/>
      <c r="N47" s="56"/>
      <c r="O47" s="57"/>
      <c r="P47" s="57"/>
      <c r="Q47" s="57"/>
      <c r="R47" s="58"/>
      <c r="S47" s="56"/>
      <c r="T47" s="57"/>
      <c r="U47" s="57"/>
      <c r="V47" s="57"/>
      <c r="W47" s="58"/>
      <c r="X47" s="56"/>
      <c r="Y47" s="57"/>
      <c r="Z47" s="57"/>
      <c r="AA47" s="57"/>
      <c r="AB47" s="58"/>
      <c r="AC47" s="56"/>
      <c r="AD47" s="57"/>
      <c r="AE47" s="57"/>
      <c r="AF47" s="57"/>
      <c r="AG47" s="58"/>
      <c r="AH47" s="56"/>
      <c r="AI47" s="57"/>
      <c r="AJ47" s="57"/>
      <c r="AK47" s="57"/>
      <c r="AL47" s="58"/>
      <c r="AM47" s="56"/>
      <c r="AN47" s="57"/>
      <c r="AO47" s="57"/>
      <c r="AP47" s="57"/>
      <c r="AQ47" s="58"/>
      <c r="AR47" s="56"/>
      <c r="AS47" s="57"/>
      <c r="AT47" s="57"/>
      <c r="AU47" s="57"/>
      <c r="AV47" s="58"/>
      <c r="AW47" s="56"/>
      <c r="AX47" s="57"/>
      <c r="AY47" s="57"/>
      <c r="AZ47" s="57"/>
      <c r="BA47" s="58"/>
      <c r="BB47" s="56"/>
      <c r="BC47" s="57"/>
      <c r="BD47" s="57"/>
      <c r="BE47" s="57"/>
      <c r="BF47" s="58"/>
      <c r="BG47" s="56"/>
      <c r="BH47" s="57"/>
      <c r="BI47" s="57"/>
      <c r="BJ47" s="57"/>
      <c r="BK47" s="58"/>
      <c r="BL47" s="59">
        <f t="shared" si="1"/>
        <v>0</v>
      </c>
      <c r="BM47" s="59">
        <f t="shared" si="2"/>
        <v>0</v>
      </c>
      <c r="BN47" s="60">
        <f t="shared" si="3"/>
        <v>0</v>
      </c>
      <c r="BO47" s="61">
        <f t="shared" si="4"/>
        <v>0</v>
      </c>
      <c r="BP47" s="61">
        <f t="shared" si="5"/>
        <v>0</v>
      </c>
      <c r="BQ47" s="61">
        <f t="shared" si="6"/>
        <v>0</v>
      </c>
      <c r="BR47" s="62">
        <f t="shared" si="7"/>
        <v>0</v>
      </c>
      <c r="BS47" s="30"/>
      <c r="BT47" s="10"/>
    </row>
    <row r="48" ht="15.75" customHeight="1">
      <c r="A48" s="6"/>
      <c r="B48" s="20"/>
      <c r="C48" s="40"/>
      <c r="D48" s="41"/>
      <c r="E48" s="41"/>
      <c r="F48" s="41"/>
      <c r="G48" s="42"/>
      <c r="H48" s="42"/>
      <c r="I48" s="56"/>
      <c r="J48" s="57"/>
      <c r="K48" s="57"/>
      <c r="L48" s="57"/>
      <c r="M48" s="58"/>
      <c r="N48" s="56"/>
      <c r="O48" s="57"/>
      <c r="P48" s="57"/>
      <c r="Q48" s="57"/>
      <c r="R48" s="58"/>
      <c r="S48" s="56"/>
      <c r="T48" s="57"/>
      <c r="U48" s="57"/>
      <c r="V48" s="57"/>
      <c r="W48" s="58"/>
      <c r="X48" s="56"/>
      <c r="Y48" s="57"/>
      <c r="Z48" s="57"/>
      <c r="AA48" s="57"/>
      <c r="AB48" s="58"/>
      <c r="AC48" s="56"/>
      <c r="AD48" s="57"/>
      <c r="AE48" s="57"/>
      <c r="AF48" s="57"/>
      <c r="AG48" s="58"/>
      <c r="AH48" s="56"/>
      <c r="AI48" s="57"/>
      <c r="AJ48" s="57"/>
      <c r="AK48" s="57"/>
      <c r="AL48" s="58"/>
      <c r="AM48" s="56"/>
      <c r="AN48" s="57"/>
      <c r="AO48" s="57"/>
      <c r="AP48" s="57"/>
      <c r="AQ48" s="58"/>
      <c r="AR48" s="56"/>
      <c r="AS48" s="57"/>
      <c r="AT48" s="57"/>
      <c r="AU48" s="57"/>
      <c r="AV48" s="58"/>
      <c r="AW48" s="56"/>
      <c r="AX48" s="57"/>
      <c r="AY48" s="57"/>
      <c r="AZ48" s="57"/>
      <c r="BA48" s="58"/>
      <c r="BB48" s="56"/>
      <c r="BC48" s="57"/>
      <c r="BD48" s="57"/>
      <c r="BE48" s="57"/>
      <c r="BF48" s="58"/>
      <c r="BG48" s="56"/>
      <c r="BH48" s="57"/>
      <c r="BI48" s="57"/>
      <c r="BJ48" s="57"/>
      <c r="BK48" s="58"/>
      <c r="BL48" s="59">
        <f t="shared" si="1"/>
        <v>0</v>
      </c>
      <c r="BM48" s="59">
        <f t="shared" si="2"/>
        <v>0</v>
      </c>
      <c r="BN48" s="60">
        <f t="shared" si="3"/>
        <v>0</v>
      </c>
      <c r="BO48" s="61">
        <f t="shared" si="4"/>
        <v>0</v>
      </c>
      <c r="BP48" s="61">
        <f t="shared" si="5"/>
        <v>0</v>
      </c>
      <c r="BQ48" s="61">
        <f t="shared" si="6"/>
        <v>0</v>
      </c>
      <c r="BR48" s="62">
        <f t="shared" si="7"/>
        <v>0</v>
      </c>
      <c r="BS48" s="30"/>
      <c r="BT48" s="10"/>
    </row>
    <row r="49" ht="15.75" customHeight="1">
      <c r="A49" s="6"/>
      <c r="B49" s="20"/>
      <c r="C49" s="40"/>
      <c r="D49" s="41"/>
      <c r="E49" s="41"/>
      <c r="F49" s="41"/>
      <c r="G49" s="42"/>
      <c r="H49" s="42"/>
      <c r="I49" s="56"/>
      <c r="J49" s="57"/>
      <c r="K49" s="57"/>
      <c r="L49" s="57"/>
      <c r="M49" s="58"/>
      <c r="N49" s="56"/>
      <c r="O49" s="57"/>
      <c r="P49" s="57"/>
      <c r="Q49" s="57"/>
      <c r="R49" s="58"/>
      <c r="S49" s="56"/>
      <c r="T49" s="57"/>
      <c r="U49" s="57"/>
      <c r="V49" s="57"/>
      <c r="W49" s="58"/>
      <c r="X49" s="56"/>
      <c r="Y49" s="57"/>
      <c r="Z49" s="57"/>
      <c r="AA49" s="57"/>
      <c r="AB49" s="58"/>
      <c r="AC49" s="56"/>
      <c r="AD49" s="57"/>
      <c r="AE49" s="57"/>
      <c r="AF49" s="57"/>
      <c r="AG49" s="58"/>
      <c r="AH49" s="56"/>
      <c r="AI49" s="57"/>
      <c r="AJ49" s="57"/>
      <c r="AK49" s="57"/>
      <c r="AL49" s="58"/>
      <c r="AM49" s="56"/>
      <c r="AN49" s="57"/>
      <c r="AO49" s="57"/>
      <c r="AP49" s="57"/>
      <c r="AQ49" s="58"/>
      <c r="AR49" s="56"/>
      <c r="AS49" s="57"/>
      <c r="AT49" s="57"/>
      <c r="AU49" s="57"/>
      <c r="AV49" s="58"/>
      <c r="AW49" s="56"/>
      <c r="AX49" s="57"/>
      <c r="AY49" s="57"/>
      <c r="AZ49" s="57"/>
      <c r="BA49" s="58"/>
      <c r="BB49" s="56"/>
      <c r="BC49" s="57"/>
      <c r="BD49" s="57"/>
      <c r="BE49" s="57"/>
      <c r="BF49" s="58"/>
      <c r="BG49" s="56"/>
      <c r="BH49" s="57"/>
      <c r="BI49" s="57"/>
      <c r="BJ49" s="57"/>
      <c r="BK49" s="58"/>
      <c r="BL49" s="59">
        <f t="shared" si="1"/>
        <v>0</v>
      </c>
      <c r="BM49" s="59">
        <f t="shared" si="2"/>
        <v>0</v>
      </c>
      <c r="BN49" s="60">
        <f t="shared" si="3"/>
        <v>0</v>
      </c>
      <c r="BO49" s="61">
        <f t="shared" si="4"/>
        <v>0</v>
      </c>
      <c r="BP49" s="61">
        <f t="shared" si="5"/>
        <v>0</v>
      </c>
      <c r="BQ49" s="61">
        <f t="shared" si="6"/>
        <v>0</v>
      </c>
      <c r="BR49" s="62">
        <f t="shared" si="7"/>
        <v>0</v>
      </c>
      <c r="BS49" s="30"/>
      <c r="BT49" s="10"/>
    </row>
    <row r="50" ht="15.75" customHeight="1">
      <c r="A50" s="6"/>
      <c r="B50" s="20"/>
      <c r="C50" s="40"/>
      <c r="D50" s="41"/>
      <c r="E50" s="41"/>
      <c r="F50" s="41"/>
      <c r="G50" s="42"/>
      <c r="H50" s="42"/>
      <c r="I50" s="46"/>
      <c r="J50" s="47"/>
      <c r="K50" s="47"/>
      <c r="L50" s="47"/>
      <c r="M50" s="48"/>
      <c r="N50" s="46"/>
      <c r="O50" s="47"/>
      <c r="P50" s="47"/>
      <c r="Q50" s="47"/>
      <c r="R50" s="48"/>
      <c r="S50" s="46"/>
      <c r="T50" s="47"/>
      <c r="U50" s="47"/>
      <c r="V50" s="47"/>
      <c r="W50" s="48"/>
      <c r="X50" s="46"/>
      <c r="Y50" s="47"/>
      <c r="Z50" s="47"/>
      <c r="AA50" s="47"/>
      <c r="AB50" s="48"/>
      <c r="AC50" s="46"/>
      <c r="AD50" s="47"/>
      <c r="AE50" s="47"/>
      <c r="AF50" s="47"/>
      <c r="AG50" s="48"/>
      <c r="AH50" s="46"/>
      <c r="AI50" s="47"/>
      <c r="AJ50" s="47"/>
      <c r="AK50" s="47"/>
      <c r="AL50" s="48"/>
      <c r="AM50" s="46"/>
      <c r="AN50" s="47"/>
      <c r="AO50" s="47"/>
      <c r="AP50" s="47"/>
      <c r="AQ50" s="48"/>
      <c r="AR50" s="46"/>
      <c r="AS50" s="47"/>
      <c r="AT50" s="47"/>
      <c r="AU50" s="47"/>
      <c r="AV50" s="48"/>
      <c r="AW50" s="46"/>
      <c r="AX50" s="47"/>
      <c r="AY50" s="47"/>
      <c r="AZ50" s="47"/>
      <c r="BA50" s="48"/>
      <c r="BB50" s="56"/>
      <c r="BC50" s="57"/>
      <c r="BD50" s="57"/>
      <c r="BE50" s="57"/>
      <c r="BF50" s="58"/>
      <c r="BG50" s="56"/>
      <c r="BH50" s="57"/>
      <c r="BI50" s="57"/>
      <c r="BJ50" s="57"/>
      <c r="BK50" s="58"/>
      <c r="BL50" s="59">
        <f t="shared" si="1"/>
        <v>0</v>
      </c>
      <c r="BM50" s="59">
        <f t="shared" si="2"/>
        <v>0</v>
      </c>
      <c r="BN50" s="60">
        <f t="shared" si="3"/>
        <v>0</v>
      </c>
      <c r="BO50" s="61">
        <f t="shared" si="4"/>
        <v>0</v>
      </c>
      <c r="BP50" s="61">
        <f t="shared" si="5"/>
        <v>0</v>
      </c>
      <c r="BQ50" s="61">
        <f t="shared" si="6"/>
        <v>0</v>
      </c>
      <c r="BR50" s="62">
        <f t="shared" si="7"/>
        <v>0</v>
      </c>
      <c r="BS50" s="30"/>
      <c r="BT50" s="10"/>
    </row>
    <row r="51" ht="15.75" customHeight="1">
      <c r="A51" s="6"/>
      <c r="B51" s="20"/>
      <c r="C51" s="40"/>
      <c r="D51" s="41"/>
      <c r="E51" s="41"/>
      <c r="F51" s="41"/>
      <c r="G51" s="42"/>
      <c r="H51" s="42"/>
      <c r="I51" s="56"/>
      <c r="J51" s="57"/>
      <c r="K51" s="57"/>
      <c r="L51" s="57"/>
      <c r="M51" s="58"/>
      <c r="N51" s="56"/>
      <c r="O51" s="57"/>
      <c r="P51" s="57"/>
      <c r="Q51" s="57"/>
      <c r="R51" s="58"/>
      <c r="S51" s="56"/>
      <c r="T51" s="57"/>
      <c r="U51" s="57"/>
      <c r="V51" s="57"/>
      <c r="W51" s="58"/>
      <c r="X51" s="56"/>
      <c r="Y51" s="57"/>
      <c r="Z51" s="57"/>
      <c r="AA51" s="57"/>
      <c r="AB51" s="58"/>
      <c r="AC51" s="56"/>
      <c r="AD51" s="57"/>
      <c r="AE51" s="57"/>
      <c r="AF51" s="57"/>
      <c r="AG51" s="58"/>
      <c r="AH51" s="56"/>
      <c r="AI51" s="57"/>
      <c r="AJ51" s="57"/>
      <c r="AK51" s="57"/>
      <c r="AL51" s="58"/>
      <c r="AM51" s="56"/>
      <c r="AN51" s="57"/>
      <c r="AO51" s="57"/>
      <c r="AP51" s="57"/>
      <c r="AQ51" s="58"/>
      <c r="AR51" s="56"/>
      <c r="AS51" s="57"/>
      <c r="AT51" s="57"/>
      <c r="AU51" s="57"/>
      <c r="AV51" s="58"/>
      <c r="AW51" s="56"/>
      <c r="AX51" s="57"/>
      <c r="AY51" s="57"/>
      <c r="AZ51" s="57"/>
      <c r="BA51" s="58"/>
      <c r="BB51" s="56"/>
      <c r="BC51" s="57"/>
      <c r="BD51" s="57"/>
      <c r="BE51" s="57"/>
      <c r="BF51" s="58"/>
      <c r="BG51" s="56"/>
      <c r="BH51" s="57"/>
      <c r="BI51" s="57"/>
      <c r="BJ51" s="57"/>
      <c r="BK51" s="58"/>
      <c r="BL51" s="59">
        <f t="shared" si="1"/>
        <v>0</v>
      </c>
      <c r="BM51" s="59">
        <f t="shared" si="2"/>
        <v>0</v>
      </c>
      <c r="BN51" s="60">
        <f t="shared" si="3"/>
        <v>0</v>
      </c>
      <c r="BO51" s="61">
        <f t="shared" si="4"/>
        <v>0</v>
      </c>
      <c r="BP51" s="61">
        <f t="shared" si="5"/>
        <v>0</v>
      </c>
      <c r="BQ51" s="61">
        <f t="shared" si="6"/>
        <v>0</v>
      </c>
      <c r="BR51" s="62">
        <f t="shared" si="7"/>
        <v>0</v>
      </c>
      <c r="BS51" s="30"/>
      <c r="BT51" s="10"/>
    </row>
    <row r="52" ht="15.75" customHeight="1">
      <c r="A52" s="6"/>
      <c r="B52" s="20"/>
      <c r="C52" s="40"/>
      <c r="D52" s="41"/>
      <c r="E52" s="41"/>
      <c r="F52" s="41"/>
      <c r="G52" s="42"/>
      <c r="H52" s="42"/>
      <c r="I52" s="56"/>
      <c r="J52" s="57"/>
      <c r="K52" s="57"/>
      <c r="L52" s="57"/>
      <c r="M52" s="58"/>
      <c r="N52" s="56"/>
      <c r="O52" s="57"/>
      <c r="P52" s="57"/>
      <c r="Q52" s="57"/>
      <c r="R52" s="58"/>
      <c r="S52" s="56"/>
      <c r="T52" s="57"/>
      <c r="U52" s="57"/>
      <c r="V52" s="57"/>
      <c r="W52" s="58"/>
      <c r="X52" s="56"/>
      <c r="Y52" s="57"/>
      <c r="Z52" s="57"/>
      <c r="AA52" s="57"/>
      <c r="AB52" s="58"/>
      <c r="AC52" s="56"/>
      <c r="AD52" s="57"/>
      <c r="AE52" s="57"/>
      <c r="AF52" s="57"/>
      <c r="AG52" s="58"/>
      <c r="AH52" s="56"/>
      <c r="AI52" s="57"/>
      <c r="AJ52" s="57"/>
      <c r="AK52" s="57"/>
      <c r="AL52" s="58"/>
      <c r="AM52" s="56"/>
      <c r="AN52" s="57"/>
      <c r="AO52" s="57"/>
      <c r="AP52" s="57"/>
      <c r="AQ52" s="58"/>
      <c r="AR52" s="56"/>
      <c r="AS52" s="57"/>
      <c r="AT52" s="57"/>
      <c r="AU52" s="57"/>
      <c r="AV52" s="58"/>
      <c r="AW52" s="56"/>
      <c r="AX52" s="57"/>
      <c r="AY52" s="57"/>
      <c r="AZ52" s="57"/>
      <c r="BA52" s="58"/>
      <c r="BB52" s="56"/>
      <c r="BC52" s="57"/>
      <c r="BD52" s="57"/>
      <c r="BE52" s="57"/>
      <c r="BF52" s="58"/>
      <c r="BG52" s="56"/>
      <c r="BH52" s="57"/>
      <c r="BI52" s="57"/>
      <c r="BJ52" s="57"/>
      <c r="BK52" s="58"/>
      <c r="BL52" s="59">
        <f t="shared" si="1"/>
        <v>0</v>
      </c>
      <c r="BM52" s="59">
        <f t="shared" si="2"/>
        <v>0</v>
      </c>
      <c r="BN52" s="60">
        <f t="shared" si="3"/>
        <v>0</v>
      </c>
      <c r="BO52" s="61">
        <f t="shared" si="4"/>
        <v>0</v>
      </c>
      <c r="BP52" s="61">
        <f t="shared" si="5"/>
        <v>0</v>
      </c>
      <c r="BQ52" s="61">
        <f t="shared" si="6"/>
        <v>0</v>
      </c>
      <c r="BR52" s="62">
        <f t="shared" si="7"/>
        <v>0</v>
      </c>
      <c r="BS52" s="30"/>
      <c r="BT52" s="10"/>
    </row>
    <row r="53" ht="15.75" customHeight="1">
      <c r="A53" s="6"/>
      <c r="B53" s="20"/>
      <c r="C53" s="40"/>
      <c r="D53" s="41"/>
      <c r="E53" s="41"/>
      <c r="F53" s="41"/>
      <c r="G53" s="42"/>
      <c r="H53" s="42"/>
      <c r="I53" s="56"/>
      <c r="J53" s="57"/>
      <c r="K53" s="57"/>
      <c r="L53" s="57"/>
      <c r="M53" s="58"/>
      <c r="N53" s="56"/>
      <c r="O53" s="57"/>
      <c r="P53" s="57"/>
      <c r="Q53" s="57"/>
      <c r="R53" s="58"/>
      <c r="S53" s="56"/>
      <c r="T53" s="57"/>
      <c r="U53" s="57"/>
      <c r="V53" s="57"/>
      <c r="W53" s="58"/>
      <c r="X53" s="56"/>
      <c r="Y53" s="57"/>
      <c r="Z53" s="57"/>
      <c r="AA53" s="57"/>
      <c r="AB53" s="58"/>
      <c r="AC53" s="56"/>
      <c r="AD53" s="57"/>
      <c r="AE53" s="57"/>
      <c r="AF53" s="57"/>
      <c r="AG53" s="58"/>
      <c r="AH53" s="56"/>
      <c r="AI53" s="57"/>
      <c r="AJ53" s="57"/>
      <c r="AK53" s="57"/>
      <c r="AL53" s="58"/>
      <c r="AM53" s="56"/>
      <c r="AN53" s="57"/>
      <c r="AO53" s="57"/>
      <c r="AP53" s="57"/>
      <c r="AQ53" s="58"/>
      <c r="AR53" s="56"/>
      <c r="AS53" s="57"/>
      <c r="AT53" s="57"/>
      <c r="AU53" s="57"/>
      <c r="AV53" s="58"/>
      <c r="AW53" s="56"/>
      <c r="AX53" s="57"/>
      <c r="AY53" s="57"/>
      <c r="AZ53" s="57"/>
      <c r="BA53" s="58"/>
      <c r="BB53" s="56"/>
      <c r="BC53" s="57"/>
      <c r="BD53" s="57"/>
      <c r="BE53" s="57"/>
      <c r="BF53" s="58"/>
      <c r="BG53" s="56"/>
      <c r="BH53" s="57"/>
      <c r="BI53" s="57"/>
      <c r="BJ53" s="57"/>
      <c r="BK53" s="58"/>
      <c r="BL53" s="59">
        <f t="shared" si="1"/>
        <v>0</v>
      </c>
      <c r="BM53" s="59">
        <f t="shared" si="2"/>
        <v>0</v>
      </c>
      <c r="BN53" s="60">
        <f t="shared" si="3"/>
        <v>0</v>
      </c>
      <c r="BO53" s="61">
        <f t="shared" si="4"/>
        <v>0</v>
      </c>
      <c r="BP53" s="61">
        <f t="shared" si="5"/>
        <v>0</v>
      </c>
      <c r="BQ53" s="61">
        <f t="shared" si="6"/>
        <v>0</v>
      </c>
      <c r="BR53" s="62">
        <f t="shared" si="7"/>
        <v>0</v>
      </c>
      <c r="BS53" s="30"/>
      <c r="BT53" s="10"/>
    </row>
    <row r="54" ht="15.75" customHeight="1">
      <c r="A54" s="6"/>
      <c r="B54" s="20"/>
      <c r="C54" s="40"/>
      <c r="D54" s="41"/>
      <c r="E54" s="41"/>
      <c r="F54" s="41"/>
      <c r="G54" s="42"/>
      <c r="H54" s="42"/>
      <c r="I54" s="46"/>
      <c r="J54" s="47"/>
      <c r="K54" s="47"/>
      <c r="L54" s="47"/>
      <c r="M54" s="48"/>
      <c r="N54" s="46"/>
      <c r="O54" s="47"/>
      <c r="P54" s="47"/>
      <c r="Q54" s="47"/>
      <c r="R54" s="48"/>
      <c r="S54" s="46"/>
      <c r="T54" s="47"/>
      <c r="U54" s="47"/>
      <c r="V54" s="47"/>
      <c r="W54" s="48"/>
      <c r="X54" s="46"/>
      <c r="Y54" s="47"/>
      <c r="Z54" s="47"/>
      <c r="AA54" s="47"/>
      <c r="AB54" s="48"/>
      <c r="AC54" s="46"/>
      <c r="AD54" s="47"/>
      <c r="AE54" s="47"/>
      <c r="AF54" s="47"/>
      <c r="AG54" s="48"/>
      <c r="AH54" s="46"/>
      <c r="AI54" s="47"/>
      <c r="AJ54" s="47"/>
      <c r="AK54" s="47"/>
      <c r="AL54" s="48"/>
      <c r="AM54" s="46"/>
      <c r="AN54" s="47"/>
      <c r="AO54" s="47"/>
      <c r="AP54" s="47"/>
      <c r="AQ54" s="48"/>
      <c r="AR54" s="46"/>
      <c r="AS54" s="47"/>
      <c r="AT54" s="47"/>
      <c r="AU54" s="47"/>
      <c r="AV54" s="48"/>
      <c r="AW54" s="46"/>
      <c r="AX54" s="47"/>
      <c r="AY54" s="47"/>
      <c r="AZ54" s="47"/>
      <c r="BA54" s="48"/>
      <c r="BB54" s="56"/>
      <c r="BC54" s="57"/>
      <c r="BD54" s="57"/>
      <c r="BE54" s="57"/>
      <c r="BF54" s="58"/>
      <c r="BG54" s="56"/>
      <c r="BH54" s="57"/>
      <c r="BI54" s="57"/>
      <c r="BJ54" s="57"/>
      <c r="BK54" s="58"/>
      <c r="BL54" s="59">
        <f t="shared" si="1"/>
        <v>0</v>
      </c>
      <c r="BM54" s="59">
        <f t="shared" si="2"/>
        <v>0</v>
      </c>
      <c r="BN54" s="60">
        <f t="shared" si="3"/>
        <v>0</v>
      </c>
      <c r="BO54" s="61">
        <f t="shared" si="4"/>
        <v>0</v>
      </c>
      <c r="BP54" s="61">
        <f t="shared" si="5"/>
        <v>0</v>
      </c>
      <c r="BQ54" s="61">
        <f t="shared" si="6"/>
        <v>0</v>
      </c>
      <c r="BR54" s="62">
        <f t="shared" si="7"/>
        <v>0</v>
      </c>
      <c r="BS54" s="30"/>
      <c r="BT54" s="10"/>
    </row>
    <row r="55" ht="15.75" customHeight="1">
      <c r="A55" s="6"/>
      <c r="B55" s="20"/>
      <c r="C55" s="40"/>
      <c r="D55" s="41"/>
      <c r="E55" s="41"/>
      <c r="F55" s="41"/>
      <c r="G55" s="42"/>
      <c r="H55" s="42"/>
      <c r="I55" s="56"/>
      <c r="J55" s="57"/>
      <c r="K55" s="57"/>
      <c r="L55" s="57"/>
      <c r="M55" s="58"/>
      <c r="N55" s="56"/>
      <c r="O55" s="57"/>
      <c r="P55" s="57"/>
      <c r="Q55" s="57"/>
      <c r="R55" s="58"/>
      <c r="S55" s="56"/>
      <c r="T55" s="57"/>
      <c r="U55" s="57"/>
      <c r="V55" s="57"/>
      <c r="W55" s="58"/>
      <c r="X55" s="56"/>
      <c r="Y55" s="57"/>
      <c r="Z55" s="57"/>
      <c r="AA55" s="57"/>
      <c r="AB55" s="58"/>
      <c r="AC55" s="56"/>
      <c r="AD55" s="57"/>
      <c r="AE55" s="57"/>
      <c r="AF55" s="57"/>
      <c r="AG55" s="58"/>
      <c r="AH55" s="56"/>
      <c r="AI55" s="57"/>
      <c r="AJ55" s="57"/>
      <c r="AK55" s="57"/>
      <c r="AL55" s="58"/>
      <c r="AM55" s="56"/>
      <c r="AN55" s="57"/>
      <c r="AO55" s="57"/>
      <c r="AP55" s="57"/>
      <c r="AQ55" s="58"/>
      <c r="AR55" s="56"/>
      <c r="AS55" s="57"/>
      <c r="AT55" s="57"/>
      <c r="AU55" s="57"/>
      <c r="AV55" s="58"/>
      <c r="AW55" s="56"/>
      <c r="AX55" s="57"/>
      <c r="AY55" s="57"/>
      <c r="AZ55" s="57"/>
      <c r="BA55" s="58"/>
      <c r="BB55" s="56"/>
      <c r="BC55" s="57"/>
      <c r="BD55" s="57"/>
      <c r="BE55" s="57"/>
      <c r="BF55" s="58"/>
      <c r="BG55" s="56"/>
      <c r="BH55" s="57"/>
      <c r="BI55" s="57"/>
      <c r="BJ55" s="57"/>
      <c r="BK55" s="58"/>
      <c r="BL55" s="59">
        <f t="shared" si="1"/>
        <v>0</v>
      </c>
      <c r="BM55" s="59">
        <f t="shared" si="2"/>
        <v>0</v>
      </c>
      <c r="BN55" s="60">
        <f t="shared" si="3"/>
        <v>0</v>
      </c>
      <c r="BO55" s="61">
        <f t="shared" si="4"/>
        <v>0</v>
      </c>
      <c r="BP55" s="61">
        <f t="shared" si="5"/>
        <v>0</v>
      </c>
      <c r="BQ55" s="61">
        <f t="shared" si="6"/>
        <v>0</v>
      </c>
      <c r="BR55" s="62">
        <f t="shared" si="7"/>
        <v>0</v>
      </c>
      <c r="BS55" s="30"/>
      <c r="BT55" s="10"/>
    </row>
    <row r="56" ht="15.75" customHeight="1">
      <c r="A56" s="6"/>
      <c r="B56" s="20"/>
      <c r="C56" s="40"/>
      <c r="D56" s="41"/>
      <c r="E56" s="41"/>
      <c r="F56" s="41"/>
      <c r="G56" s="42"/>
      <c r="H56" s="42"/>
      <c r="I56" s="56"/>
      <c r="J56" s="57"/>
      <c r="K56" s="57"/>
      <c r="L56" s="57"/>
      <c r="M56" s="58"/>
      <c r="N56" s="56"/>
      <c r="O56" s="57"/>
      <c r="P56" s="57"/>
      <c r="Q56" s="57"/>
      <c r="R56" s="58"/>
      <c r="S56" s="56"/>
      <c r="T56" s="57"/>
      <c r="U56" s="57"/>
      <c r="V56" s="57"/>
      <c r="W56" s="58"/>
      <c r="X56" s="56"/>
      <c r="Y56" s="57"/>
      <c r="Z56" s="57"/>
      <c r="AA56" s="57"/>
      <c r="AB56" s="58"/>
      <c r="AC56" s="56"/>
      <c r="AD56" s="57"/>
      <c r="AE56" s="57"/>
      <c r="AF56" s="57"/>
      <c r="AG56" s="58"/>
      <c r="AH56" s="56"/>
      <c r="AI56" s="57"/>
      <c r="AJ56" s="57"/>
      <c r="AK56" s="57"/>
      <c r="AL56" s="58"/>
      <c r="AM56" s="56"/>
      <c r="AN56" s="57"/>
      <c r="AO56" s="57"/>
      <c r="AP56" s="57"/>
      <c r="AQ56" s="58"/>
      <c r="AR56" s="56"/>
      <c r="AS56" s="57"/>
      <c r="AT56" s="57"/>
      <c r="AU56" s="57"/>
      <c r="AV56" s="58"/>
      <c r="AW56" s="56"/>
      <c r="AX56" s="57"/>
      <c r="AY56" s="57"/>
      <c r="AZ56" s="57"/>
      <c r="BA56" s="58"/>
      <c r="BB56" s="56"/>
      <c r="BC56" s="57"/>
      <c r="BD56" s="57"/>
      <c r="BE56" s="57"/>
      <c r="BF56" s="58"/>
      <c r="BG56" s="56"/>
      <c r="BH56" s="57"/>
      <c r="BI56" s="57"/>
      <c r="BJ56" s="57"/>
      <c r="BK56" s="58"/>
      <c r="BL56" s="59">
        <f t="shared" si="1"/>
        <v>0</v>
      </c>
      <c r="BM56" s="59">
        <f t="shared" si="2"/>
        <v>0</v>
      </c>
      <c r="BN56" s="60">
        <f t="shared" si="3"/>
        <v>0</v>
      </c>
      <c r="BO56" s="61">
        <f t="shared" si="4"/>
        <v>0</v>
      </c>
      <c r="BP56" s="61">
        <f t="shared" si="5"/>
        <v>0</v>
      </c>
      <c r="BQ56" s="61">
        <f t="shared" si="6"/>
        <v>0</v>
      </c>
      <c r="BR56" s="62">
        <f t="shared" si="7"/>
        <v>0</v>
      </c>
      <c r="BS56" s="30"/>
      <c r="BT56" s="10"/>
    </row>
    <row r="57" ht="15.75" customHeight="1">
      <c r="A57" s="6"/>
      <c r="B57" s="20"/>
      <c r="C57" s="40"/>
      <c r="D57" s="41"/>
      <c r="E57" s="41"/>
      <c r="F57" s="41"/>
      <c r="G57" s="42"/>
      <c r="H57" s="42"/>
      <c r="I57" s="56"/>
      <c r="J57" s="57"/>
      <c r="K57" s="57"/>
      <c r="L57" s="57"/>
      <c r="M57" s="58"/>
      <c r="N57" s="56"/>
      <c r="O57" s="57"/>
      <c r="P57" s="57"/>
      <c r="Q57" s="57"/>
      <c r="R57" s="58"/>
      <c r="S57" s="56"/>
      <c r="T57" s="57"/>
      <c r="U57" s="57"/>
      <c r="V57" s="57"/>
      <c r="W57" s="58"/>
      <c r="X57" s="56"/>
      <c r="Y57" s="57"/>
      <c r="Z57" s="57"/>
      <c r="AA57" s="57"/>
      <c r="AB57" s="58"/>
      <c r="AC57" s="56"/>
      <c r="AD57" s="57"/>
      <c r="AE57" s="57"/>
      <c r="AF57" s="57"/>
      <c r="AG57" s="58"/>
      <c r="AH57" s="56"/>
      <c r="AI57" s="57"/>
      <c r="AJ57" s="57"/>
      <c r="AK57" s="57"/>
      <c r="AL57" s="58"/>
      <c r="AM57" s="56"/>
      <c r="AN57" s="57"/>
      <c r="AO57" s="57"/>
      <c r="AP57" s="57"/>
      <c r="AQ57" s="58"/>
      <c r="AR57" s="56"/>
      <c r="AS57" s="57"/>
      <c r="AT57" s="57"/>
      <c r="AU57" s="57"/>
      <c r="AV57" s="58"/>
      <c r="AW57" s="56"/>
      <c r="AX57" s="57"/>
      <c r="AY57" s="57"/>
      <c r="AZ57" s="57"/>
      <c r="BA57" s="58"/>
      <c r="BB57" s="56"/>
      <c r="BC57" s="57"/>
      <c r="BD57" s="57"/>
      <c r="BE57" s="57"/>
      <c r="BF57" s="58"/>
      <c r="BG57" s="56"/>
      <c r="BH57" s="57"/>
      <c r="BI57" s="57"/>
      <c r="BJ57" s="57"/>
      <c r="BK57" s="58"/>
      <c r="BL57" s="59">
        <f t="shared" si="1"/>
        <v>0</v>
      </c>
      <c r="BM57" s="59">
        <f t="shared" si="2"/>
        <v>0</v>
      </c>
      <c r="BN57" s="60">
        <f t="shared" si="3"/>
        <v>0</v>
      </c>
      <c r="BO57" s="61">
        <f t="shared" si="4"/>
        <v>0</v>
      </c>
      <c r="BP57" s="61">
        <f t="shared" si="5"/>
        <v>0</v>
      </c>
      <c r="BQ57" s="61">
        <f t="shared" si="6"/>
        <v>0</v>
      </c>
      <c r="BR57" s="62">
        <f t="shared" si="7"/>
        <v>0</v>
      </c>
      <c r="BS57" s="30"/>
      <c r="BT57" s="10"/>
    </row>
    <row r="58" ht="15.75" customHeight="1">
      <c r="A58" s="6"/>
      <c r="B58" s="20"/>
      <c r="C58" s="40"/>
      <c r="D58" s="41"/>
      <c r="E58" s="41"/>
      <c r="F58" s="41"/>
      <c r="G58" s="42"/>
      <c r="H58" s="42"/>
      <c r="I58" s="46"/>
      <c r="J58" s="47"/>
      <c r="K58" s="47"/>
      <c r="L58" s="47"/>
      <c r="M58" s="48"/>
      <c r="N58" s="46"/>
      <c r="O58" s="47"/>
      <c r="P58" s="47"/>
      <c r="Q58" s="47"/>
      <c r="R58" s="48"/>
      <c r="S58" s="46"/>
      <c r="T58" s="47"/>
      <c r="U58" s="47"/>
      <c r="V58" s="47"/>
      <c r="W58" s="48"/>
      <c r="X58" s="46"/>
      <c r="Y58" s="47"/>
      <c r="Z58" s="47"/>
      <c r="AA58" s="47"/>
      <c r="AB58" s="48"/>
      <c r="AC58" s="46"/>
      <c r="AD58" s="47"/>
      <c r="AE58" s="47"/>
      <c r="AF58" s="47"/>
      <c r="AG58" s="48"/>
      <c r="AH58" s="46"/>
      <c r="AI58" s="47"/>
      <c r="AJ58" s="47"/>
      <c r="AK58" s="47"/>
      <c r="AL58" s="48"/>
      <c r="AM58" s="46"/>
      <c r="AN58" s="47"/>
      <c r="AO58" s="47"/>
      <c r="AP58" s="47"/>
      <c r="AQ58" s="48"/>
      <c r="AR58" s="46"/>
      <c r="AS58" s="47"/>
      <c r="AT58" s="47"/>
      <c r="AU58" s="47"/>
      <c r="AV58" s="48"/>
      <c r="AW58" s="46"/>
      <c r="AX58" s="47"/>
      <c r="AY58" s="47"/>
      <c r="AZ58" s="47"/>
      <c r="BA58" s="48"/>
      <c r="BB58" s="56"/>
      <c r="BC58" s="57"/>
      <c r="BD58" s="57"/>
      <c r="BE58" s="57"/>
      <c r="BF58" s="58"/>
      <c r="BG58" s="56"/>
      <c r="BH58" s="57"/>
      <c r="BI58" s="57"/>
      <c r="BJ58" s="57"/>
      <c r="BK58" s="58"/>
      <c r="BL58" s="59">
        <f t="shared" si="1"/>
        <v>0</v>
      </c>
      <c r="BM58" s="59">
        <f t="shared" si="2"/>
        <v>0</v>
      </c>
      <c r="BN58" s="60">
        <f t="shared" si="3"/>
        <v>0</v>
      </c>
      <c r="BO58" s="61">
        <f t="shared" si="4"/>
        <v>0</v>
      </c>
      <c r="BP58" s="61">
        <f t="shared" si="5"/>
        <v>0</v>
      </c>
      <c r="BQ58" s="61">
        <f t="shared" si="6"/>
        <v>0</v>
      </c>
      <c r="BR58" s="62">
        <f t="shared" si="7"/>
        <v>0</v>
      </c>
      <c r="BS58" s="30"/>
      <c r="BT58" s="10"/>
    </row>
    <row r="59" ht="15.75" customHeight="1">
      <c r="A59" s="6"/>
      <c r="B59" s="20"/>
      <c r="C59" s="40"/>
      <c r="D59" s="41"/>
      <c r="E59" s="41"/>
      <c r="F59" s="41"/>
      <c r="G59" s="42"/>
      <c r="H59" s="42"/>
      <c r="I59" s="56"/>
      <c r="J59" s="57"/>
      <c r="K59" s="57"/>
      <c r="L59" s="57"/>
      <c r="M59" s="58"/>
      <c r="N59" s="56"/>
      <c r="O59" s="57"/>
      <c r="P59" s="57"/>
      <c r="Q59" s="57"/>
      <c r="R59" s="58"/>
      <c r="S59" s="56"/>
      <c r="T59" s="57"/>
      <c r="U59" s="57"/>
      <c r="V59" s="57"/>
      <c r="W59" s="58"/>
      <c r="X59" s="56"/>
      <c r="Y59" s="57"/>
      <c r="Z59" s="57"/>
      <c r="AA59" s="57"/>
      <c r="AB59" s="58"/>
      <c r="AC59" s="56"/>
      <c r="AD59" s="57"/>
      <c r="AE59" s="57"/>
      <c r="AF59" s="57"/>
      <c r="AG59" s="58"/>
      <c r="AH59" s="56"/>
      <c r="AI59" s="57"/>
      <c r="AJ59" s="57"/>
      <c r="AK59" s="57"/>
      <c r="AL59" s="58"/>
      <c r="AM59" s="56"/>
      <c r="AN59" s="57"/>
      <c r="AO59" s="57"/>
      <c r="AP59" s="57"/>
      <c r="AQ59" s="58"/>
      <c r="AR59" s="56"/>
      <c r="AS59" s="57"/>
      <c r="AT59" s="57"/>
      <c r="AU59" s="57"/>
      <c r="AV59" s="58"/>
      <c r="AW59" s="56"/>
      <c r="AX59" s="57"/>
      <c r="AY59" s="57"/>
      <c r="AZ59" s="57"/>
      <c r="BA59" s="58"/>
      <c r="BB59" s="56"/>
      <c r="BC59" s="57"/>
      <c r="BD59" s="57"/>
      <c r="BE59" s="57"/>
      <c r="BF59" s="58"/>
      <c r="BG59" s="56"/>
      <c r="BH59" s="57"/>
      <c r="BI59" s="57"/>
      <c r="BJ59" s="57"/>
      <c r="BK59" s="58"/>
      <c r="BL59" s="59">
        <f t="shared" si="1"/>
        <v>0</v>
      </c>
      <c r="BM59" s="59">
        <f t="shared" si="2"/>
        <v>0</v>
      </c>
      <c r="BN59" s="60">
        <f t="shared" si="3"/>
        <v>0</v>
      </c>
      <c r="BO59" s="61">
        <f t="shared" si="4"/>
        <v>0</v>
      </c>
      <c r="BP59" s="61">
        <f t="shared" si="5"/>
        <v>0</v>
      </c>
      <c r="BQ59" s="61">
        <f t="shared" si="6"/>
        <v>0</v>
      </c>
      <c r="BR59" s="62">
        <f t="shared" si="7"/>
        <v>0</v>
      </c>
      <c r="BS59" s="30"/>
      <c r="BT59" s="10"/>
    </row>
    <row r="60" ht="15.75" customHeight="1">
      <c r="A60" s="6"/>
      <c r="B60" s="20"/>
      <c r="C60" s="40"/>
      <c r="D60" s="41"/>
      <c r="E60" s="41"/>
      <c r="F60" s="41"/>
      <c r="G60" s="42"/>
      <c r="H60" s="42"/>
      <c r="I60" s="56"/>
      <c r="J60" s="57"/>
      <c r="K60" s="57"/>
      <c r="L60" s="57"/>
      <c r="M60" s="58"/>
      <c r="N60" s="56"/>
      <c r="O60" s="57"/>
      <c r="P60" s="57"/>
      <c r="Q60" s="57"/>
      <c r="R60" s="58"/>
      <c r="S60" s="56"/>
      <c r="T60" s="57"/>
      <c r="U60" s="57"/>
      <c r="V60" s="57"/>
      <c r="W60" s="58"/>
      <c r="X60" s="56"/>
      <c r="Y60" s="57"/>
      <c r="Z60" s="57"/>
      <c r="AA60" s="57"/>
      <c r="AB60" s="58"/>
      <c r="AC60" s="56"/>
      <c r="AD60" s="57"/>
      <c r="AE60" s="57"/>
      <c r="AF60" s="57"/>
      <c r="AG60" s="58"/>
      <c r="AH60" s="56"/>
      <c r="AI60" s="57"/>
      <c r="AJ60" s="57"/>
      <c r="AK60" s="57"/>
      <c r="AL60" s="58"/>
      <c r="AM60" s="56"/>
      <c r="AN60" s="57"/>
      <c r="AO60" s="57"/>
      <c r="AP60" s="57"/>
      <c r="AQ60" s="58"/>
      <c r="AR60" s="56"/>
      <c r="AS60" s="57"/>
      <c r="AT60" s="57"/>
      <c r="AU60" s="57"/>
      <c r="AV60" s="58"/>
      <c r="AW60" s="56"/>
      <c r="AX60" s="57"/>
      <c r="AY60" s="57"/>
      <c r="AZ60" s="57"/>
      <c r="BA60" s="58"/>
      <c r="BB60" s="56"/>
      <c r="BC60" s="57"/>
      <c r="BD60" s="57"/>
      <c r="BE60" s="57"/>
      <c r="BF60" s="58"/>
      <c r="BG60" s="56"/>
      <c r="BH60" s="57"/>
      <c r="BI60" s="57"/>
      <c r="BJ60" s="57"/>
      <c r="BK60" s="58"/>
      <c r="BL60" s="59">
        <f t="shared" si="1"/>
        <v>0</v>
      </c>
      <c r="BM60" s="59">
        <f t="shared" si="2"/>
        <v>0</v>
      </c>
      <c r="BN60" s="60">
        <f t="shared" si="3"/>
        <v>0</v>
      </c>
      <c r="BO60" s="61">
        <f t="shared" si="4"/>
        <v>0</v>
      </c>
      <c r="BP60" s="61">
        <f t="shared" si="5"/>
        <v>0</v>
      </c>
      <c r="BQ60" s="61">
        <f t="shared" si="6"/>
        <v>0</v>
      </c>
      <c r="BR60" s="62">
        <f t="shared" si="7"/>
        <v>0</v>
      </c>
      <c r="BS60" s="30"/>
      <c r="BT60" s="10"/>
    </row>
    <row r="61" ht="15.75" customHeight="1">
      <c r="A61" s="6"/>
      <c r="B61" s="20"/>
      <c r="C61" s="40"/>
      <c r="D61" s="41"/>
      <c r="E61" s="41"/>
      <c r="F61" s="41"/>
      <c r="G61" s="42"/>
      <c r="H61" s="42"/>
      <c r="I61" s="56"/>
      <c r="J61" s="57"/>
      <c r="K61" s="57"/>
      <c r="L61" s="57"/>
      <c r="M61" s="58"/>
      <c r="N61" s="56"/>
      <c r="O61" s="57"/>
      <c r="P61" s="57"/>
      <c r="Q61" s="57"/>
      <c r="R61" s="58"/>
      <c r="S61" s="56"/>
      <c r="T61" s="57"/>
      <c r="U61" s="57"/>
      <c r="V61" s="57"/>
      <c r="W61" s="58"/>
      <c r="X61" s="56"/>
      <c r="Y61" s="57"/>
      <c r="Z61" s="57"/>
      <c r="AA61" s="57"/>
      <c r="AB61" s="58"/>
      <c r="AC61" s="56"/>
      <c r="AD61" s="57"/>
      <c r="AE61" s="57"/>
      <c r="AF61" s="57"/>
      <c r="AG61" s="58"/>
      <c r="AH61" s="56"/>
      <c r="AI61" s="57"/>
      <c r="AJ61" s="57"/>
      <c r="AK61" s="57"/>
      <c r="AL61" s="58"/>
      <c r="AM61" s="56"/>
      <c r="AN61" s="57"/>
      <c r="AO61" s="57"/>
      <c r="AP61" s="57"/>
      <c r="AQ61" s="58"/>
      <c r="AR61" s="56"/>
      <c r="AS61" s="57"/>
      <c r="AT61" s="57"/>
      <c r="AU61" s="57"/>
      <c r="AV61" s="58"/>
      <c r="AW61" s="56"/>
      <c r="AX61" s="57"/>
      <c r="AY61" s="57"/>
      <c r="AZ61" s="57"/>
      <c r="BA61" s="58"/>
      <c r="BB61" s="56"/>
      <c r="BC61" s="57"/>
      <c r="BD61" s="57"/>
      <c r="BE61" s="57"/>
      <c r="BF61" s="58"/>
      <c r="BG61" s="56"/>
      <c r="BH61" s="57"/>
      <c r="BI61" s="57"/>
      <c r="BJ61" s="57"/>
      <c r="BK61" s="58"/>
      <c r="BL61" s="59">
        <f t="shared" si="1"/>
        <v>0</v>
      </c>
      <c r="BM61" s="59">
        <f t="shared" si="2"/>
        <v>0</v>
      </c>
      <c r="BN61" s="60">
        <f t="shared" si="3"/>
        <v>0</v>
      </c>
      <c r="BO61" s="61">
        <f t="shared" si="4"/>
        <v>0</v>
      </c>
      <c r="BP61" s="61">
        <f t="shared" si="5"/>
        <v>0</v>
      </c>
      <c r="BQ61" s="61">
        <f t="shared" si="6"/>
        <v>0</v>
      </c>
      <c r="BR61" s="62">
        <f t="shared" si="7"/>
        <v>0</v>
      </c>
      <c r="BS61" s="30"/>
      <c r="BT61" s="10"/>
    </row>
    <row r="62" ht="15.75" customHeight="1">
      <c r="A62" s="6"/>
      <c r="B62" s="20"/>
      <c r="C62" s="40"/>
      <c r="D62" s="41"/>
      <c r="E62" s="41"/>
      <c r="F62" s="41"/>
      <c r="G62" s="42"/>
      <c r="H62" s="42"/>
      <c r="I62" s="46"/>
      <c r="J62" s="47"/>
      <c r="K62" s="47"/>
      <c r="L62" s="47"/>
      <c r="M62" s="48"/>
      <c r="N62" s="46"/>
      <c r="O62" s="47"/>
      <c r="P62" s="47"/>
      <c r="Q62" s="47"/>
      <c r="R62" s="48"/>
      <c r="S62" s="46"/>
      <c r="T62" s="47"/>
      <c r="U62" s="47"/>
      <c r="V62" s="47"/>
      <c r="W62" s="48"/>
      <c r="X62" s="46"/>
      <c r="Y62" s="47"/>
      <c r="Z62" s="47"/>
      <c r="AA62" s="47"/>
      <c r="AB62" s="48"/>
      <c r="AC62" s="46"/>
      <c r="AD62" s="47"/>
      <c r="AE62" s="47"/>
      <c r="AF62" s="47"/>
      <c r="AG62" s="48"/>
      <c r="AH62" s="46"/>
      <c r="AI62" s="47"/>
      <c r="AJ62" s="47"/>
      <c r="AK62" s="47"/>
      <c r="AL62" s="48"/>
      <c r="AM62" s="46"/>
      <c r="AN62" s="47"/>
      <c r="AO62" s="47"/>
      <c r="AP62" s="47"/>
      <c r="AQ62" s="48"/>
      <c r="AR62" s="46"/>
      <c r="AS62" s="47"/>
      <c r="AT62" s="47"/>
      <c r="AU62" s="47"/>
      <c r="AV62" s="48"/>
      <c r="AW62" s="46"/>
      <c r="AX62" s="47"/>
      <c r="AY62" s="47"/>
      <c r="AZ62" s="47"/>
      <c r="BA62" s="48"/>
      <c r="BB62" s="56"/>
      <c r="BC62" s="57"/>
      <c r="BD62" s="57"/>
      <c r="BE62" s="57"/>
      <c r="BF62" s="58"/>
      <c r="BG62" s="56"/>
      <c r="BH62" s="57"/>
      <c r="BI62" s="57"/>
      <c r="BJ62" s="57"/>
      <c r="BK62" s="58"/>
      <c r="BL62" s="59">
        <f t="shared" si="1"/>
        <v>0</v>
      </c>
      <c r="BM62" s="59">
        <f t="shared" si="2"/>
        <v>0</v>
      </c>
      <c r="BN62" s="60">
        <f t="shared" si="3"/>
        <v>0</v>
      </c>
      <c r="BO62" s="61">
        <f t="shared" si="4"/>
        <v>0</v>
      </c>
      <c r="BP62" s="61">
        <f t="shared" si="5"/>
        <v>0</v>
      </c>
      <c r="BQ62" s="61">
        <f t="shared" si="6"/>
        <v>0</v>
      </c>
      <c r="BR62" s="62">
        <f t="shared" si="7"/>
        <v>0</v>
      </c>
      <c r="BS62" s="30"/>
      <c r="BT62" s="10"/>
    </row>
    <row r="63" ht="15.75" customHeight="1">
      <c r="A63" s="6"/>
      <c r="B63" s="20"/>
      <c r="C63" s="40"/>
      <c r="D63" s="41"/>
      <c r="E63" s="41"/>
      <c r="F63" s="41"/>
      <c r="G63" s="42"/>
      <c r="H63" s="42"/>
      <c r="I63" s="56"/>
      <c r="J63" s="57"/>
      <c r="K63" s="57"/>
      <c r="L63" s="57"/>
      <c r="M63" s="58"/>
      <c r="N63" s="56"/>
      <c r="O63" s="57"/>
      <c r="P63" s="57"/>
      <c r="Q63" s="57"/>
      <c r="R63" s="58"/>
      <c r="S63" s="56"/>
      <c r="T63" s="57"/>
      <c r="U63" s="57"/>
      <c r="V63" s="57"/>
      <c r="W63" s="58"/>
      <c r="X63" s="56"/>
      <c r="Y63" s="57"/>
      <c r="Z63" s="57"/>
      <c r="AA63" s="57"/>
      <c r="AB63" s="58"/>
      <c r="AC63" s="56"/>
      <c r="AD63" s="57"/>
      <c r="AE63" s="57"/>
      <c r="AF63" s="57"/>
      <c r="AG63" s="58"/>
      <c r="AH63" s="56"/>
      <c r="AI63" s="57"/>
      <c r="AJ63" s="57"/>
      <c r="AK63" s="57"/>
      <c r="AL63" s="58"/>
      <c r="AM63" s="56"/>
      <c r="AN63" s="57"/>
      <c r="AO63" s="57"/>
      <c r="AP63" s="57"/>
      <c r="AQ63" s="58"/>
      <c r="AR63" s="56"/>
      <c r="AS63" s="57"/>
      <c r="AT63" s="57"/>
      <c r="AU63" s="57"/>
      <c r="AV63" s="58"/>
      <c r="AW63" s="56"/>
      <c r="AX63" s="57"/>
      <c r="AY63" s="57"/>
      <c r="AZ63" s="57"/>
      <c r="BA63" s="58"/>
      <c r="BB63" s="56"/>
      <c r="BC63" s="57"/>
      <c r="BD63" s="57"/>
      <c r="BE63" s="57"/>
      <c r="BF63" s="58"/>
      <c r="BG63" s="56"/>
      <c r="BH63" s="57"/>
      <c r="BI63" s="57"/>
      <c r="BJ63" s="57"/>
      <c r="BK63" s="58"/>
      <c r="BL63" s="59">
        <f t="shared" si="1"/>
        <v>0</v>
      </c>
      <c r="BM63" s="59">
        <f t="shared" si="2"/>
        <v>0</v>
      </c>
      <c r="BN63" s="60">
        <f t="shared" si="3"/>
        <v>0</v>
      </c>
      <c r="BO63" s="61">
        <f t="shared" si="4"/>
        <v>0</v>
      </c>
      <c r="BP63" s="61">
        <f t="shared" si="5"/>
        <v>0</v>
      </c>
      <c r="BQ63" s="61">
        <f t="shared" si="6"/>
        <v>0</v>
      </c>
      <c r="BR63" s="62">
        <f t="shared" si="7"/>
        <v>0</v>
      </c>
      <c r="BS63" s="30"/>
      <c r="BT63" s="10"/>
    </row>
    <row r="64" ht="15.75" customHeight="1">
      <c r="A64" s="6"/>
      <c r="B64" s="20"/>
      <c r="C64" s="65"/>
      <c r="D64" s="66"/>
      <c r="E64" s="66"/>
      <c r="F64" s="66"/>
      <c r="G64" s="42"/>
      <c r="H64" s="42"/>
      <c r="I64" s="56"/>
      <c r="J64" s="57"/>
      <c r="K64" s="57"/>
      <c r="L64" s="57"/>
      <c r="M64" s="58"/>
      <c r="N64" s="56"/>
      <c r="O64" s="57"/>
      <c r="P64" s="57"/>
      <c r="Q64" s="57"/>
      <c r="R64" s="58"/>
      <c r="S64" s="56"/>
      <c r="T64" s="57"/>
      <c r="U64" s="57"/>
      <c r="V64" s="57"/>
      <c r="W64" s="58"/>
      <c r="X64" s="56"/>
      <c r="Y64" s="57"/>
      <c r="Z64" s="57"/>
      <c r="AA64" s="57"/>
      <c r="AB64" s="58"/>
      <c r="AC64" s="56"/>
      <c r="AD64" s="57"/>
      <c r="AE64" s="57"/>
      <c r="AF64" s="57"/>
      <c r="AG64" s="58"/>
      <c r="AH64" s="56"/>
      <c r="AI64" s="57"/>
      <c r="AJ64" s="57"/>
      <c r="AK64" s="57"/>
      <c r="AL64" s="58"/>
      <c r="AM64" s="56"/>
      <c r="AN64" s="57"/>
      <c r="AO64" s="57"/>
      <c r="AP64" s="57"/>
      <c r="AQ64" s="58"/>
      <c r="AR64" s="56"/>
      <c r="AS64" s="57"/>
      <c r="AT64" s="57"/>
      <c r="AU64" s="57"/>
      <c r="AV64" s="58"/>
      <c r="AW64" s="56"/>
      <c r="AX64" s="57"/>
      <c r="AY64" s="57"/>
      <c r="AZ64" s="57"/>
      <c r="BA64" s="58"/>
      <c r="BB64" s="56"/>
      <c r="BC64" s="57"/>
      <c r="BD64" s="57"/>
      <c r="BE64" s="57"/>
      <c r="BF64" s="58"/>
      <c r="BG64" s="56"/>
      <c r="BH64" s="57"/>
      <c r="BI64" s="57"/>
      <c r="BJ64" s="57"/>
      <c r="BK64" s="58"/>
      <c r="BL64" s="59">
        <f t="shared" si="1"/>
        <v>0</v>
      </c>
      <c r="BM64" s="59">
        <f t="shared" si="2"/>
        <v>0</v>
      </c>
      <c r="BN64" s="60">
        <f t="shared" si="3"/>
        <v>0</v>
      </c>
      <c r="BO64" s="61">
        <f t="shared" si="4"/>
        <v>0</v>
      </c>
      <c r="BP64" s="61">
        <f t="shared" si="5"/>
        <v>0</v>
      </c>
      <c r="BQ64" s="61">
        <f t="shared" si="6"/>
        <v>0</v>
      </c>
      <c r="BR64" s="62">
        <f t="shared" si="7"/>
        <v>0</v>
      </c>
      <c r="BS64" s="30"/>
      <c r="BT64" s="10"/>
    </row>
    <row r="65" ht="15.75" customHeight="1">
      <c r="A65" s="6"/>
      <c r="B65" s="20"/>
      <c r="C65" s="67"/>
      <c r="D65" s="68"/>
      <c r="E65" s="68"/>
      <c r="F65" s="68"/>
      <c r="G65" s="42"/>
      <c r="H65" s="42"/>
      <c r="I65" s="56"/>
      <c r="J65" s="57"/>
      <c r="K65" s="57"/>
      <c r="L65" s="57"/>
      <c r="M65" s="58"/>
      <c r="N65" s="56"/>
      <c r="O65" s="57"/>
      <c r="P65" s="57"/>
      <c r="Q65" s="57"/>
      <c r="R65" s="58"/>
      <c r="S65" s="56"/>
      <c r="T65" s="57"/>
      <c r="U65" s="57"/>
      <c r="V65" s="57"/>
      <c r="W65" s="58"/>
      <c r="X65" s="56"/>
      <c r="Y65" s="57"/>
      <c r="Z65" s="57"/>
      <c r="AA65" s="57"/>
      <c r="AB65" s="58"/>
      <c r="AC65" s="56"/>
      <c r="AD65" s="57"/>
      <c r="AE65" s="57"/>
      <c r="AF65" s="57"/>
      <c r="AG65" s="58"/>
      <c r="AH65" s="56"/>
      <c r="AI65" s="57"/>
      <c r="AJ65" s="57"/>
      <c r="AK65" s="57"/>
      <c r="AL65" s="58"/>
      <c r="AM65" s="56"/>
      <c r="AN65" s="57"/>
      <c r="AO65" s="57"/>
      <c r="AP65" s="57"/>
      <c r="AQ65" s="58"/>
      <c r="AR65" s="56"/>
      <c r="AS65" s="57"/>
      <c r="AT65" s="57"/>
      <c r="AU65" s="57"/>
      <c r="AV65" s="58"/>
      <c r="AW65" s="56"/>
      <c r="AX65" s="57"/>
      <c r="AY65" s="57"/>
      <c r="AZ65" s="57"/>
      <c r="BA65" s="58"/>
      <c r="BB65" s="56"/>
      <c r="BC65" s="57"/>
      <c r="BD65" s="57"/>
      <c r="BE65" s="57"/>
      <c r="BF65" s="58"/>
      <c r="BG65" s="56"/>
      <c r="BH65" s="57"/>
      <c r="BI65" s="57"/>
      <c r="BJ65" s="57"/>
      <c r="BK65" s="58"/>
      <c r="BL65" s="59">
        <f t="shared" si="1"/>
        <v>0</v>
      </c>
      <c r="BM65" s="59">
        <f t="shared" si="2"/>
        <v>0</v>
      </c>
      <c r="BN65" s="60">
        <f t="shared" si="3"/>
        <v>0</v>
      </c>
      <c r="BO65" s="61">
        <f t="shared" si="4"/>
        <v>0</v>
      </c>
      <c r="BP65" s="61">
        <f t="shared" si="5"/>
        <v>0</v>
      </c>
      <c r="BQ65" s="61">
        <f t="shared" si="6"/>
        <v>0</v>
      </c>
      <c r="BR65" s="62">
        <f t="shared" si="7"/>
        <v>0</v>
      </c>
      <c r="BS65" s="30"/>
      <c r="BT65" s="10"/>
    </row>
    <row r="66" ht="15.75" customHeight="1">
      <c r="A66" s="6"/>
      <c r="B66" s="20"/>
      <c r="C66" s="67"/>
      <c r="D66" s="68"/>
      <c r="E66" s="68"/>
      <c r="F66" s="68"/>
      <c r="G66" s="42"/>
      <c r="H66" s="42"/>
      <c r="I66" s="56"/>
      <c r="J66" s="57"/>
      <c r="K66" s="57"/>
      <c r="L66" s="57"/>
      <c r="M66" s="58"/>
      <c r="N66" s="56"/>
      <c r="O66" s="57"/>
      <c r="P66" s="57"/>
      <c r="Q66" s="57"/>
      <c r="R66" s="58"/>
      <c r="S66" s="56"/>
      <c r="T66" s="57"/>
      <c r="U66" s="57"/>
      <c r="V66" s="57"/>
      <c r="W66" s="58"/>
      <c r="X66" s="56"/>
      <c r="Y66" s="57"/>
      <c r="Z66" s="57"/>
      <c r="AA66" s="57"/>
      <c r="AB66" s="58"/>
      <c r="AC66" s="56"/>
      <c r="AD66" s="57"/>
      <c r="AE66" s="57"/>
      <c r="AF66" s="57"/>
      <c r="AG66" s="58"/>
      <c r="AH66" s="56"/>
      <c r="AI66" s="57"/>
      <c r="AJ66" s="57"/>
      <c r="AK66" s="57"/>
      <c r="AL66" s="58"/>
      <c r="AM66" s="56"/>
      <c r="AN66" s="57"/>
      <c r="AO66" s="57"/>
      <c r="AP66" s="57"/>
      <c r="AQ66" s="58"/>
      <c r="AR66" s="56"/>
      <c r="AS66" s="57"/>
      <c r="AT66" s="57"/>
      <c r="AU66" s="57"/>
      <c r="AV66" s="58"/>
      <c r="AW66" s="56"/>
      <c r="AX66" s="57"/>
      <c r="AY66" s="57"/>
      <c r="AZ66" s="57"/>
      <c r="BA66" s="58"/>
      <c r="BB66" s="56"/>
      <c r="BC66" s="57"/>
      <c r="BD66" s="57"/>
      <c r="BE66" s="57"/>
      <c r="BF66" s="58"/>
      <c r="BG66" s="56"/>
      <c r="BH66" s="57"/>
      <c r="BI66" s="57"/>
      <c r="BJ66" s="57"/>
      <c r="BK66" s="58"/>
      <c r="BL66" s="59">
        <f t="shared" si="1"/>
        <v>0</v>
      </c>
      <c r="BM66" s="59">
        <f t="shared" si="2"/>
        <v>0</v>
      </c>
      <c r="BN66" s="60">
        <f t="shared" si="3"/>
        <v>0</v>
      </c>
      <c r="BO66" s="61">
        <f t="shared" si="4"/>
        <v>0</v>
      </c>
      <c r="BP66" s="61">
        <f t="shared" si="5"/>
        <v>0</v>
      </c>
      <c r="BQ66" s="61">
        <f t="shared" si="6"/>
        <v>0</v>
      </c>
      <c r="BR66" s="62">
        <f t="shared" si="7"/>
        <v>0</v>
      </c>
      <c r="BS66" s="30"/>
      <c r="BT66" s="10"/>
    </row>
    <row r="67" ht="15.75" customHeight="1">
      <c r="A67" s="6"/>
      <c r="B67" s="20"/>
      <c r="C67" s="67"/>
      <c r="D67" s="68"/>
      <c r="E67" s="68"/>
      <c r="F67" s="68"/>
      <c r="G67" s="42"/>
      <c r="H67" s="42"/>
      <c r="I67" s="56"/>
      <c r="J67" s="57"/>
      <c r="K67" s="57"/>
      <c r="L67" s="57"/>
      <c r="M67" s="58"/>
      <c r="N67" s="56"/>
      <c r="O67" s="57"/>
      <c r="P67" s="57"/>
      <c r="Q67" s="57"/>
      <c r="R67" s="58"/>
      <c r="S67" s="56"/>
      <c r="T67" s="57"/>
      <c r="U67" s="57"/>
      <c r="V67" s="57"/>
      <c r="W67" s="58"/>
      <c r="X67" s="56"/>
      <c r="Y67" s="57"/>
      <c r="Z67" s="57"/>
      <c r="AA67" s="57"/>
      <c r="AB67" s="58"/>
      <c r="AC67" s="56"/>
      <c r="AD67" s="57"/>
      <c r="AE67" s="57"/>
      <c r="AF67" s="57"/>
      <c r="AG67" s="58"/>
      <c r="AH67" s="56"/>
      <c r="AI67" s="57"/>
      <c r="AJ67" s="57"/>
      <c r="AK67" s="57"/>
      <c r="AL67" s="58"/>
      <c r="AM67" s="56"/>
      <c r="AN67" s="57"/>
      <c r="AO67" s="57"/>
      <c r="AP67" s="57"/>
      <c r="AQ67" s="58"/>
      <c r="AR67" s="56"/>
      <c r="AS67" s="57"/>
      <c r="AT67" s="57"/>
      <c r="AU67" s="57"/>
      <c r="AV67" s="58"/>
      <c r="AW67" s="56"/>
      <c r="AX67" s="57"/>
      <c r="AY67" s="57"/>
      <c r="AZ67" s="57"/>
      <c r="BA67" s="58"/>
      <c r="BB67" s="56"/>
      <c r="BC67" s="57"/>
      <c r="BD67" s="57"/>
      <c r="BE67" s="57"/>
      <c r="BF67" s="58"/>
      <c r="BG67" s="56"/>
      <c r="BH67" s="57"/>
      <c r="BI67" s="57"/>
      <c r="BJ67" s="57"/>
      <c r="BK67" s="58"/>
      <c r="BL67" s="59">
        <f t="shared" si="1"/>
        <v>0</v>
      </c>
      <c r="BM67" s="59">
        <f t="shared" si="2"/>
        <v>0</v>
      </c>
      <c r="BN67" s="60">
        <f t="shared" si="3"/>
        <v>0</v>
      </c>
      <c r="BO67" s="61">
        <f t="shared" si="4"/>
        <v>0</v>
      </c>
      <c r="BP67" s="61">
        <f t="shared" si="5"/>
        <v>0</v>
      </c>
      <c r="BQ67" s="61">
        <f t="shared" si="6"/>
        <v>0</v>
      </c>
      <c r="BR67" s="62">
        <f t="shared" si="7"/>
        <v>0</v>
      </c>
      <c r="BS67" s="30"/>
      <c r="BT67" s="10"/>
    </row>
    <row r="68" ht="15.75" customHeight="1">
      <c r="A68" s="6"/>
      <c r="B68" s="20"/>
      <c r="C68" s="67"/>
      <c r="D68" s="68"/>
      <c r="E68" s="68"/>
      <c r="F68" s="68"/>
      <c r="G68" s="42"/>
      <c r="H68" s="42"/>
      <c r="I68" s="56"/>
      <c r="J68" s="57"/>
      <c r="K68" s="57"/>
      <c r="L68" s="57"/>
      <c r="M68" s="58"/>
      <c r="N68" s="56"/>
      <c r="O68" s="57"/>
      <c r="P68" s="57"/>
      <c r="Q68" s="57"/>
      <c r="R68" s="58"/>
      <c r="S68" s="56"/>
      <c r="T68" s="57"/>
      <c r="U68" s="57"/>
      <c r="V68" s="57"/>
      <c r="W68" s="58"/>
      <c r="X68" s="56"/>
      <c r="Y68" s="57"/>
      <c r="Z68" s="57"/>
      <c r="AA68" s="57"/>
      <c r="AB68" s="58"/>
      <c r="AC68" s="56"/>
      <c r="AD68" s="57"/>
      <c r="AE68" s="57"/>
      <c r="AF68" s="57"/>
      <c r="AG68" s="58"/>
      <c r="AH68" s="56"/>
      <c r="AI68" s="57"/>
      <c r="AJ68" s="57"/>
      <c r="AK68" s="57"/>
      <c r="AL68" s="58"/>
      <c r="AM68" s="56"/>
      <c r="AN68" s="57"/>
      <c r="AO68" s="57"/>
      <c r="AP68" s="57"/>
      <c r="AQ68" s="58"/>
      <c r="AR68" s="56"/>
      <c r="AS68" s="57"/>
      <c r="AT68" s="57"/>
      <c r="AU68" s="57"/>
      <c r="AV68" s="58"/>
      <c r="AW68" s="56"/>
      <c r="AX68" s="57"/>
      <c r="AY68" s="57"/>
      <c r="AZ68" s="57"/>
      <c r="BA68" s="58"/>
      <c r="BB68" s="56"/>
      <c r="BC68" s="57"/>
      <c r="BD68" s="57"/>
      <c r="BE68" s="57"/>
      <c r="BF68" s="58"/>
      <c r="BG68" s="56"/>
      <c r="BH68" s="57"/>
      <c r="BI68" s="57"/>
      <c r="BJ68" s="57"/>
      <c r="BK68" s="58"/>
      <c r="BL68" s="59">
        <f t="shared" si="1"/>
        <v>0</v>
      </c>
      <c r="BM68" s="59">
        <f t="shared" si="2"/>
        <v>0</v>
      </c>
      <c r="BN68" s="60">
        <f t="shared" si="3"/>
        <v>0</v>
      </c>
      <c r="BO68" s="61">
        <f t="shared" si="4"/>
        <v>0</v>
      </c>
      <c r="BP68" s="61">
        <f t="shared" si="5"/>
        <v>0</v>
      </c>
      <c r="BQ68" s="61">
        <f t="shared" si="6"/>
        <v>0</v>
      </c>
      <c r="BR68" s="62">
        <f t="shared" si="7"/>
        <v>0</v>
      </c>
      <c r="BS68" s="30"/>
      <c r="BT68" s="10"/>
    </row>
    <row r="69" ht="15.75" customHeight="1">
      <c r="A69" s="6"/>
      <c r="B69" s="20"/>
      <c r="C69" s="67"/>
      <c r="D69" s="68"/>
      <c r="E69" s="68"/>
      <c r="F69" s="68"/>
      <c r="G69" s="42"/>
      <c r="H69" s="42"/>
      <c r="I69" s="56"/>
      <c r="J69" s="57"/>
      <c r="K69" s="57"/>
      <c r="L69" s="57"/>
      <c r="M69" s="58"/>
      <c r="N69" s="56"/>
      <c r="O69" s="57"/>
      <c r="P69" s="57"/>
      <c r="Q69" s="57"/>
      <c r="R69" s="58"/>
      <c r="S69" s="56"/>
      <c r="T69" s="57"/>
      <c r="U69" s="57"/>
      <c r="V69" s="57"/>
      <c r="W69" s="58"/>
      <c r="X69" s="56"/>
      <c r="Y69" s="57"/>
      <c r="Z69" s="57"/>
      <c r="AA69" s="57"/>
      <c r="AB69" s="58"/>
      <c r="AC69" s="56"/>
      <c r="AD69" s="57"/>
      <c r="AE69" s="57"/>
      <c r="AF69" s="57"/>
      <c r="AG69" s="58"/>
      <c r="AH69" s="56"/>
      <c r="AI69" s="57"/>
      <c r="AJ69" s="57"/>
      <c r="AK69" s="57"/>
      <c r="AL69" s="58"/>
      <c r="AM69" s="56"/>
      <c r="AN69" s="57"/>
      <c r="AO69" s="57"/>
      <c r="AP69" s="57"/>
      <c r="AQ69" s="58"/>
      <c r="AR69" s="56"/>
      <c r="AS69" s="57"/>
      <c r="AT69" s="57"/>
      <c r="AU69" s="57"/>
      <c r="AV69" s="58"/>
      <c r="AW69" s="56"/>
      <c r="AX69" s="57"/>
      <c r="AY69" s="57"/>
      <c r="AZ69" s="57"/>
      <c r="BA69" s="58"/>
      <c r="BB69" s="56"/>
      <c r="BC69" s="57"/>
      <c r="BD69" s="57"/>
      <c r="BE69" s="57"/>
      <c r="BF69" s="58"/>
      <c r="BG69" s="56"/>
      <c r="BH69" s="57"/>
      <c r="BI69" s="57"/>
      <c r="BJ69" s="57"/>
      <c r="BK69" s="58"/>
      <c r="BL69" s="59">
        <f t="shared" si="1"/>
        <v>0</v>
      </c>
      <c r="BM69" s="59">
        <f t="shared" si="2"/>
        <v>0</v>
      </c>
      <c r="BN69" s="60">
        <f t="shared" si="3"/>
        <v>0</v>
      </c>
      <c r="BO69" s="61">
        <f t="shared" si="4"/>
        <v>0</v>
      </c>
      <c r="BP69" s="61">
        <f t="shared" si="5"/>
        <v>0</v>
      </c>
      <c r="BQ69" s="61">
        <f t="shared" si="6"/>
        <v>0</v>
      </c>
      <c r="BR69" s="62">
        <f t="shared" si="7"/>
        <v>0</v>
      </c>
      <c r="BS69" s="30"/>
      <c r="BT69" s="10"/>
    </row>
    <row r="70" ht="15.75" customHeight="1">
      <c r="A70" s="6"/>
      <c r="B70" s="20"/>
      <c r="C70" s="67"/>
      <c r="D70" s="68"/>
      <c r="E70" s="68"/>
      <c r="F70" s="68"/>
      <c r="G70" s="42"/>
      <c r="H70" s="42"/>
      <c r="I70" s="56"/>
      <c r="J70" s="57"/>
      <c r="K70" s="57"/>
      <c r="L70" s="57"/>
      <c r="M70" s="58"/>
      <c r="N70" s="56"/>
      <c r="O70" s="57"/>
      <c r="P70" s="57"/>
      <c r="Q70" s="57"/>
      <c r="R70" s="58"/>
      <c r="S70" s="56"/>
      <c r="T70" s="57"/>
      <c r="U70" s="57"/>
      <c r="V70" s="57"/>
      <c r="W70" s="58"/>
      <c r="X70" s="56"/>
      <c r="Y70" s="57"/>
      <c r="Z70" s="57"/>
      <c r="AA70" s="57"/>
      <c r="AB70" s="58"/>
      <c r="AC70" s="56"/>
      <c r="AD70" s="57"/>
      <c r="AE70" s="57"/>
      <c r="AF70" s="57"/>
      <c r="AG70" s="58"/>
      <c r="AH70" s="56"/>
      <c r="AI70" s="57"/>
      <c r="AJ70" s="57"/>
      <c r="AK70" s="57"/>
      <c r="AL70" s="58"/>
      <c r="AM70" s="56"/>
      <c r="AN70" s="57"/>
      <c r="AO70" s="57"/>
      <c r="AP70" s="57"/>
      <c r="AQ70" s="58"/>
      <c r="AR70" s="56"/>
      <c r="AS70" s="57"/>
      <c r="AT70" s="57"/>
      <c r="AU70" s="57"/>
      <c r="AV70" s="58"/>
      <c r="AW70" s="56"/>
      <c r="AX70" s="57"/>
      <c r="AY70" s="57"/>
      <c r="AZ70" s="57"/>
      <c r="BA70" s="58"/>
      <c r="BB70" s="56"/>
      <c r="BC70" s="57"/>
      <c r="BD70" s="57"/>
      <c r="BE70" s="57"/>
      <c r="BF70" s="58"/>
      <c r="BG70" s="56"/>
      <c r="BH70" s="57"/>
      <c r="BI70" s="57"/>
      <c r="BJ70" s="57"/>
      <c r="BK70" s="58"/>
      <c r="BL70" s="59">
        <f t="shared" si="1"/>
        <v>0</v>
      </c>
      <c r="BM70" s="59">
        <f t="shared" si="2"/>
        <v>0</v>
      </c>
      <c r="BN70" s="60">
        <f t="shared" si="3"/>
        <v>0</v>
      </c>
      <c r="BO70" s="61">
        <f t="shared" si="4"/>
        <v>0</v>
      </c>
      <c r="BP70" s="61">
        <f t="shared" si="5"/>
        <v>0</v>
      </c>
      <c r="BQ70" s="61">
        <f t="shared" si="6"/>
        <v>0</v>
      </c>
      <c r="BR70" s="62">
        <f t="shared" si="7"/>
        <v>0</v>
      </c>
      <c r="BS70" s="30"/>
      <c r="BT70" s="10"/>
    </row>
    <row r="71" ht="15.75" customHeight="1">
      <c r="A71" s="6"/>
      <c r="B71" s="20"/>
      <c r="C71" s="67"/>
      <c r="D71" s="68"/>
      <c r="E71" s="68"/>
      <c r="F71" s="68"/>
      <c r="G71" s="42"/>
      <c r="H71" s="42"/>
      <c r="I71" s="56"/>
      <c r="J71" s="57"/>
      <c r="K71" s="57"/>
      <c r="L71" s="57"/>
      <c r="M71" s="58"/>
      <c r="N71" s="56"/>
      <c r="O71" s="57"/>
      <c r="P71" s="57"/>
      <c r="Q71" s="57"/>
      <c r="R71" s="58"/>
      <c r="S71" s="56"/>
      <c r="T71" s="57"/>
      <c r="U71" s="57"/>
      <c r="V71" s="57"/>
      <c r="W71" s="58"/>
      <c r="X71" s="56"/>
      <c r="Y71" s="57"/>
      <c r="Z71" s="57"/>
      <c r="AA71" s="57"/>
      <c r="AB71" s="58"/>
      <c r="AC71" s="56"/>
      <c r="AD71" s="57"/>
      <c r="AE71" s="57"/>
      <c r="AF71" s="57"/>
      <c r="AG71" s="58"/>
      <c r="AH71" s="56"/>
      <c r="AI71" s="57"/>
      <c r="AJ71" s="57"/>
      <c r="AK71" s="57"/>
      <c r="AL71" s="58"/>
      <c r="AM71" s="56"/>
      <c r="AN71" s="57"/>
      <c r="AO71" s="57"/>
      <c r="AP71" s="57"/>
      <c r="AQ71" s="58"/>
      <c r="AR71" s="56"/>
      <c r="AS71" s="57"/>
      <c r="AT71" s="57"/>
      <c r="AU71" s="57"/>
      <c r="AV71" s="58"/>
      <c r="AW71" s="56"/>
      <c r="AX71" s="57"/>
      <c r="AY71" s="57"/>
      <c r="AZ71" s="57"/>
      <c r="BA71" s="58"/>
      <c r="BB71" s="56"/>
      <c r="BC71" s="57"/>
      <c r="BD71" s="57"/>
      <c r="BE71" s="57"/>
      <c r="BF71" s="58"/>
      <c r="BG71" s="56"/>
      <c r="BH71" s="57"/>
      <c r="BI71" s="57"/>
      <c r="BJ71" s="57"/>
      <c r="BK71" s="58"/>
      <c r="BL71" s="59">
        <f t="shared" si="1"/>
        <v>0</v>
      </c>
      <c r="BM71" s="59">
        <f t="shared" si="2"/>
        <v>0</v>
      </c>
      <c r="BN71" s="60">
        <f t="shared" si="3"/>
        <v>0</v>
      </c>
      <c r="BO71" s="61">
        <f t="shared" si="4"/>
        <v>0</v>
      </c>
      <c r="BP71" s="61">
        <f t="shared" si="5"/>
        <v>0</v>
      </c>
      <c r="BQ71" s="61">
        <f t="shared" si="6"/>
        <v>0</v>
      </c>
      <c r="BR71" s="62">
        <f t="shared" si="7"/>
        <v>0</v>
      </c>
      <c r="BS71" s="30"/>
      <c r="BT71" s="10"/>
    </row>
    <row r="72" ht="15.75" customHeight="1">
      <c r="A72" s="6"/>
      <c r="B72" s="20"/>
      <c r="C72" s="67"/>
      <c r="D72" s="68"/>
      <c r="E72" s="68"/>
      <c r="F72" s="68"/>
      <c r="G72" s="42"/>
      <c r="H72" s="42"/>
      <c r="I72" s="56"/>
      <c r="J72" s="57"/>
      <c r="K72" s="57"/>
      <c r="L72" s="57"/>
      <c r="M72" s="58"/>
      <c r="N72" s="56"/>
      <c r="O72" s="57"/>
      <c r="P72" s="57"/>
      <c r="Q72" s="57"/>
      <c r="R72" s="58"/>
      <c r="S72" s="56"/>
      <c r="T72" s="57"/>
      <c r="U72" s="57"/>
      <c r="V72" s="57"/>
      <c r="W72" s="58"/>
      <c r="X72" s="56"/>
      <c r="Y72" s="57"/>
      <c r="Z72" s="57"/>
      <c r="AA72" s="57"/>
      <c r="AB72" s="58"/>
      <c r="AC72" s="56"/>
      <c r="AD72" s="57"/>
      <c r="AE72" s="57"/>
      <c r="AF72" s="57"/>
      <c r="AG72" s="58"/>
      <c r="AH72" s="56"/>
      <c r="AI72" s="57"/>
      <c r="AJ72" s="57"/>
      <c r="AK72" s="57"/>
      <c r="AL72" s="58"/>
      <c r="AM72" s="56"/>
      <c r="AN72" s="57"/>
      <c r="AO72" s="57"/>
      <c r="AP72" s="57"/>
      <c r="AQ72" s="58"/>
      <c r="AR72" s="56"/>
      <c r="AS72" s="57"/>
      <c r="AT72" s="57"/>
      <c r="AU72" s="57"/>
      <c r="AV72" s="58"/>
      <c r="AW72" s="56"/>
      <c r="AX72" s="57"/>
      <c r="AY72" s="57"/>
      <c r="AZ72" s="57"/>
      <c r="BA72" s="58"/>
      <c r="BB72" s="56"/>
      <c r="BC72" s="57"/>
      <c r="BD72" s="57"/>
      <c r="BE72" s="57"/>
      <c r="BF72" s="58"/>
      <c r="BG72" s="56"/>
      <c r="BH72" s="57"/>
      <c r="BI72" s="57"/>
      <c r="BJ72" s="57"/>
      <c r="BK72" s="58"/>
      <c r="BL72" s="59">
        <f t="shared" si="1"/>
        <v>0</v>
      </c>
      <c r="BM72" s="59">
        <f t="shared" si="2"/>
        <v>0</v>
      </c>
      <c r="BN72" s="60">
        <f t="shared" si="3"/>
        <v>0</v>
      </c>
      <c r="BO72" s="61">
        <f t="shared" si="4"/>
        <v>0</v>
      </c>
      <c r="BP72" s="61">
        <f t="shared" si="5"/>
        <v>0</v>
      </c>
      <c r="BQ72" s="61">
        <f t="shared" si="6"/>
        <v>0</v>
      </c>
      <c r="BR72" s="62">
        <f t="shared" si="7"/>
        <v>0</v>
      </c>
      <c r="BS72" s="30"/>
      <c r="BT72" s="10"/>
    </row>
    <row r="73" ht="15.75" customHeight="1">
      <c r="A73" s="6"/>
      <c r="B73" s="20"/>
      <c r="C73" s="67"/>
      <c r="D73" s="68"/>
      <c r="E73" s="68"/>
      <c r="F73" s="68"/>
      <c r="G73" s="42"/>
      <c r="H73" s="42"/>
      <c r="I73" s="56"/>
      <c r="J73" s="57"/>
      <c r="K73" s="57"/>
      <c r="L73" s="57"/>
      <c r="M73" s="58"/>
      <c r="N73" s="56"/>
      <c r="O73" s="57"/>
      <c r="P73" s="57"/>
      <c r="Q73" s="57"/>
      <c r="R73" s="58"/>
      <c r="S73" s="56"/>
      <c r="T73" s="57"/>
      <c r="U73" s="57"/>
      <c r="V73" s="57"/>
      <c r="W73" s="58"/>
      <c r="X73" s="56"/>
      <c r="Y73" s="57"/>
      <c r="Z73" s="57"/>
      <c r="AA73" s="57"/>
      <c r="AB73" s="58"/>
      <c r="AC73" s="56"/>
      <c r="AD73" s="57"/>
      <c r="AE73" s="57"/>
      <c r="AF73" s="57"/>
      <c r="AG73" s="58"/>
      <c r="AH73" s="56"/>
      <c r="AI73" s="57"/>
      <c r="AJ73" s="57"/>
      <c r="AK73" s="57"/>
      <c r="AL73" s="58"/>
      <c r="AM73" s="56"/>
      <c r="AN73" s="57"/>
      <c r="AO73" s="57"/>
      <c r="AP73" s="57"/>
      <c r="AQ73" s="58"/>
      <c r="AR73" s="56"/>
      <c r="AS73" s="57"/>
      <c r="AT73" s="57"/>
      <c r="AU73" s="57"/>
      <c r="AV73" s="58"/>
      <c r="AW73" s="56"/>
      <c r="AX73" s="57"/>
      <c r="AY73" s="57"/>
      <c r="AZ73" s="57"/>
      <c r="BA73" s="58"/>
      <c r="BB73" s="56"/>
      <c r="BC73" s="57"/>
      <c r="BD73" s="57"/>
      <c r="BE73" s="57"/>
      <c r="BF73" s="58"/>
      <c r="BG73" s="56"/>
      <c r="BH73" s="57"/>
      <c r="BI73" s="57"/>
      <c r="BJ73" s="57"/>
      <c r="BK73" s="58"/>
      <c r="BL73" s="59">
        <f t="shared" si="1"/>
        <v>0</v>
      </c>
      <c r="BM73" s="59">
        <f t="shared" si="2"/>
        <v>0</v>
      </c>
      <c r="BN73" s="60">
        <f t="shared" si="3"/>
        <v>0</v>
      </c>
      <c r="BO73" s="61">
        <f t="shared" si="4"/>
        <v>0</v>
      </c>
      <c r="BP73" s="61">
        <f t="shared" si="5"/>
        <v>0</v>
      </c>
      <c r="BQ73" s="61">
        <f t="shared" si="6"/>
        <v>0</v>
      </c>
      <c r="BR73" s="62">
        <f t="shared" si="7"/>
        <v>0</v>
      </c>
      <c r="BS73" s="30"/>
      <c r="BT73" s="10"/>
    </row>
    <row r="74" ht="15.75" customHeight="1">
      <c r="A74" s="6"/>
      <c r="B74" s="20"/>
      <c r="C74" s="67"/>
      <c r="D74" s="68"/>
      <c r="E74" s="68"/>
      <c r="F74" s="68"/>
      <c r="G74" s="42"/>
      <c r="H74" s="42"/>
      <c r="I74" s="56"/>
      <c r="J74" s="57"/>
      <c r="K74" s="57"/>
      <c r="L74" s="57"/>
      <c r="M74" s="58"/>
      <c r="N74" s="56"/>
      <c r="O74" s="57"/>
      <c r="P74" s="57"/>
      <c r="Q74" s="57"/>
      <c r="R74" s="58"/>
      <c r="S74" s="56"/>
      <c r="T74" s="57"/>
      <c r="U74" s="57"/>
      <c r="V74" s="57"/>
      <c r="W74" s="58"/>
      <c r="X74" s="56"/>
      <c r="Y74" s="57"/>
      <c r="Z74" s="57"/>
      <c r="AA74" s="57"/>
      <c r="AB74" s="58"/>
      <c r="AC74" s="56"/>
      <c r="AD74" s="57"/>
      <c r="AE74" s="57"/>
      <c r="AF74" s="57"/>
      <c r="AG74" s="58"/>
      <c r="AH74" s="56"/>
      <c r="AI74" s="57"/>
      <c r="AJ74" s="57"/>
      <c r="AK74" s="57"/>
      <c r="AL74" s="58"/>
      <c r="AM74" s="56"/>
      <c r="AN74" s="57"/>
      <c r="AO74" s="57"/>
      <c r="AP74" s="57"/>
      <c r="AQ74" s="58"/>
      <c r="AR74" s="56"/>
      <c r="AS74" s="57"/>
      <c r="AT74" s="57"/>
      <c r="AU74" s="57"/>
      <c r="AV74" s="58"/>
      <c r="AW74" s="56"/>
      <c r="AX74" s="57"/>
      <c r="AY74" s="57"/>
      <c r="AZ74" s="57"/>
      <c r="BA74" s="58"/>
      <c r="BB74" s="56"/>
      <c r="BC74" s="57"/>
      <c r="BD74" s="57"/>
      <c r="BE74" s="57"/>
      <c r="BF74" s="58"/>
      <c r="BG74" s="56"/>
      <c r="BH74" s="57"/>
      <c r="BI74" s="57"/>
      <c r="BJ74" s="57"/>
      <c r="BK74" s="58"/>
      <c r="BL74" s="59">
        <f t="shared" si="1"/>
        <v>0</v>
      </c>
      <c r="BM74" s="59">
        <f t="shared" si="2"/>
        <v>0</v>
      </c>
      <c r="BN74" s="60">
        <f t="shared" si="3"/>
        <v>0</v>
      </c>
      <c r="BO74" s="61">
        <f t="shared" si="4"/>
        <v>0</v>
      </c>
      <c r="BP74" s="61">
        <f t="shared" si="5"/>
        <v>0</v>
      </c>
      <c r="BQ74" s="61">
        <f t="shared" si="6"/>
        <v>0</v>
      </c>
      <c r="BR74" s="62">
        <f t="shared" si="7"/>
        <v>0</v>
      </c>
      <c r="BS74" s="30"/>
      <c r="BT74" s="10"/>
    </row>
    <row r="75" ht="15.75" customHeight="1">
      <c r="A75" s="6"/>
      <c r="B75" s="20"/>
      <c r="C75" s="67"/>
      <c r="D75" s="68"/>
      <c r="E75" s="68"/>
      <c r="F75" s="68"/>
      <c r="G75" s="42"/>
      <c r="H75" s="42"/>
      <c r="I75" s="56"/>
      <c r="J75" s="57"/>
      <c r="K75" s="57"/>
      <c r="L75" s="57"/>
      <c r="M75" s="58"/>
      <c r="N75" s="56"/>
      <c r="O75" s="57"/>
      <c r="P75" s="57"/>
      <c r="Q75" s="57"/>
      <c r="R75" s="58"/>
      <c r="S75" s="56"/>
      <c r="T75" s="57"/>
      <c r="U75" s="57"/>
      <c r="V75" s="57"/>
      <c r="W75" s="58"/>
      <c r="X75" s="56"/>
      <c r="Y75" s="57"/>
      <c r="Z75" s="57"/>
      <c r="AA75" s="57"/>
      <c r="AB75" s="58"/>
      <c r="AC75" s="56"/>
      <c r="AD75" s="57"/>
      <c r="AE75" s="57"/>
      <c r="AF75" s="57"/>
      <c r="AG75" s="58"/>
      <c r="AH75" s="56"/>
      <c r="AI75" s="57"/>
      <c r="AJ75" s="57"/>
      <c r="AK75" s="57"/>
      <c r="AL75" s="58"/>
      <c r="AM75" s="56"/>
      <c r="AN75" s="57"/>
      <c r="AO75" s="57"/>
      <c r="AP75" s="57"/>
      <c r="AQ75" s="58"/>
      <c r="AR75" s="56"/>
      <c r="AS75" s="57"/>
      <c r="AT75" s="57"/>
      <c r="AU75" s="57"/>
      <c r="AV75" s="58"/>
      <c r="AW75" s="56"/>
      <c r="AX75" s="57"/>
      <c r="AY75" s="57"/>
      <c r="AZ75" s="57"/>
      <c r="BA75" s="58"/>
      <c r="BB75" s="56"/>
      <c r="BC75" s="57"/>
      <c r="BD75" s="57"/>
      <c r="BE75" s="57"/>
      <c r="BF75" s="58"/>
      <c r="BG75" s="56"/>
      <c r="BH75" s="57"/>
      <c r="BI75" s="57"/>
      <c r="BJ75" s="57"/>
      <c r="BK75" s="58"/>
      <c r="BL75" s="59">
        <f t="shared" si="1"/>
        <v>0</v>
      </c>
      <c r="BM75" s="59">
        <f t="shared" si="2"/>
        <v>0</v>
      </c>
      <c r="BN75" s="60">
        <f t="shared" si="3"/>
        <v>0</v>
      </c>
      <c r="BO75" s="61">
        <f t="shared" si="4"/>
        <v>0</v>
      </c>
      <c r="BP75" s="61">
        <f t="shared" si="5"/>
        <v>0</v>
      </c>
      <c r="BQ75" s="61">
        <f t="shared" si="6"/>
        <v>0</v>
      </c>
      <c r="BR75" s="62">
        <f t="shared" si="7"/>
        <v>0</v>
      </c>
      <c r="BS75" s="30"/>
      <c r="BT75" s="10"/>
    </row>
    <row r="76" ht="15.75" customHeight="1">
      <c r="A76" s="6"/>
      <c r="B76" s="20"/>
      <c r="C76" s="67"/>
      <c r="D76" s="68"/>
      <c r="E76" s="68"/>
      <c r="F76" s="68"/>
      <c r="G76" s="42"/>
      <c r="H76" s="42"/>
      <c r="I76" s="56"/>
      <c r="J76" s="57"/>
      <c r="K76" s="57"/>
      <c r="L76" s="57"/>
      <c r="M76" s="58"/>
      <c r="N76" s="56"/>
      <c r="O76" s="57"/>
      <c r="P76" s="57"/>
      <c r="Q76" s="57"/>
      <c r="R76" s="58"/>
      <c r="S76" s="56"/>
      <c r="T76" s="57"/>
      <c r="U76" s="57"/>
      <c r="V76" s="57"/>
      <c r="W76" s="58"/>
      <c r="X76" s="56"/>
      <c r="Y76" s="57"/>
      <c r="Z76" s="57"/>
      <c r="AA76" s="57"/>
      <c r="AB76" s="58"/>
      <c r="AC76" s="56"/>
      <c r="AD76" s="57"/>
      <c r="AE76" s="57"/>
      <c r="AF76" s="57"/>
      <c r="AG76" s="58"/>
      <c r="AH76" s="56"/>
      <c r="AI76" s="57"/>
      <c r="AJ76" s="57"/>
      <c r="AK76" s="57"/>
      <c r="AL76" s="58"/>
      <c r="AM76" s="56"/>
      <c r="AN76" s="57"/>
      <c r="AO76" s="57"/>
      <c r="AP76" s="57"/>
      <c r="AQ76" s="58"/>
      <c r="AR76" s="56"/>
      <c r="AS76" s="57"/>
      <c r="AT76" s="57"/>
      <c r="AU76" s="57"/>
      <c r="AV76" s="58"/>
      <c r="AW76" s="56"/>
      <c r="AX76" s="57"/>
      <c r="AY76" s="57"/>
      <c r="AZ76" s="57"/>
      <c r="BA76" s="58"/>
      <c r="BB76" s="56"/>
      <c r="BC76" s="57"/>
      <c r="BD76" s="57"/>
      <c r="BE76" s="57"/>
      <c r="BF76" s="58"/>
      <c r="BG76" s="56"/>
      <c r="BH76" s="57"/>
      <c r="BI76" s="57"/>
      <c r="BJ76" s="57"/>
      <c r="BK76" s="58"/>
      <c r="BL76" s="59">
        <f t="shared" si="1"/>
        <v>0</v>
      </c>
      <c r="BM76" s="59">
        <f t="shared" si="2"/>
        <v>0</v>
      </c>
      <c r="BN76" s="60">
        <f t="shared" si="3"/>
        <v>0</v>
      </c>
      <c r="BO76" s="61">
        <f t="shared" si="4"/>
        <v>0</v>
      </c>
      <c r="BP76" s="61">
        <f t="shared" si="5"/>
        <v>0</v>
      </c>
      <c r="BQ76" s="61">
        <f t="shared" si="6"/>
        <v>0</v>
      </c>
      <c r="BR76" s="62">
        <f t="shared" si="7"/>
        <v>0</v>
      </c>
      <c r="BS76" s="30"/>
      <c r="BT76" s="10"/>
    </row>
    <row r="77" ht="15.75" customHeight="1">
      <c r="A77" s="6"/>
      <c r="B77" s="20"/>
      <c r="C77" s="67"/>
      <c r="D77" s="68"/>
      <c r="E77" s="68"/>
      <c r="F77" s="68"/>
      <c r="G77" s="42"/>
      <c r="H77" s="42"/>
      <c r="I77" s="56"/>
      <c r="J77" s="57"/>
      <c r="K77" s="57"/>
      <c r="L77" s="57"/>
      <c r="M77" s="58"/>
      <c r="N77" s="56"/>
      <c r="O77" s="57"/>
      <c r="P77" s="57"/>
      <c r="Q77" s="57"/>
      <c r="R77" s="58"/>
      <c r="S77" s="56"/>
      <c r="T77" s="57"/>
      <c r="U77" s="57"/>
      <c r="V77" s="57"/>
      <c r="W77" s="58"/>
      <c r="X77" s="56"/>
      <c r="Y77" s="57"/>
      <c r="Z77" s="57"/>
      <c r="AA77" s="57"/>
      <c r="AB77" s="58"/>
      <c r="AC77" s="56"/>
      <c r="AD77" s="57"/>
      <c r="AE77" s="57"/>
      <c r="AF77" s="57"/>
      <c r="AG77" s="58"/>
      <c r="AH77" s="56"/>
      <c r="AI77" s="57"/>
      <c r="AJ77" s="57"/>
      <c r="AK77" s="57"/>
      <c r="AL77" s="58"/>
      <c r="AM77" s="56"/>
      <c r="AN77" s="57"/>
      <c r="AO77" s="57"/>
      <c r="AP77" s="57"/>
      <c r="AQ77" s="58"/>
      <c r="AR77" s="56"/>
      <c r="AS77" s="57"/>
      <c r="AT77" s="57"/>
      <c r="AU77" s="57"/>
      <c r="AV77" s="58"/>
      <c r="AW77" s="56"/>
      <c r="AX77" s="57"/>
      <c r="AY77" s="57"/>
      <c r="AZ77" s="57"/>
      <c r="BA77" s="58"/>
      <c r="BB77" s="56"/>
      <c r="BC77" s="57"/>
      <c r="BD77" s="57"/>
      <c r="BE77" s="57"/>
      <c r="BF77" s="58"/>
      <c r="BG77" s="56"/>
      <c r="BH77" s="57"/>
      <c r="BI77" s="57"/>
      <c r="BJ77" s="57"/>
      <c r="BK77" s="58"/>
      <c r="BL77" s="59">
        <f t="shared" si="1"/>
        <v>0</v>
      </c>
      <c r="BM77" s="59">
        <f t="shared" si="2"/>
        <v>0</v>
      </c>
      <c r="BN77" s="60">
        <f t="shared" si="3"/>
        <v>0</v>
      </c>
      <c r="BO77" s="61">
        <f t="shared" si="4"/>
        <v>0</v>
      </c>
      <c r="BP77" s="61">
        <f t="shared" si="5"/>
        <v>0</v>
      </c>
      <c r="BQ77" s="61">
        <f t="shared" si="6"/>
        <v>0</v>
      </c>
      <c r="BR77" s="62">
        <f t="shared" si="7"/>
        <v>0</v>
      </c>
      <c r="BS77" s="30"/>
      <c r="BT77" s="10"/>
    </row>
    <row r="78" ht="15.75" customHeight="1">
      <c r="A78" s="6"/>
      <c r="B78" s="20"/>
      <c r="C78" s="67"/>
      <c r="D78" s="68"/>
      <c r="E78" s="68"/>
      <c r="F78" s="68"/>
      <c r="G78" s="42"/>
      <c r="H78" s="42"/>
      <c r="I78" s="56"/>
      <c r="J78" s="57"/>
      <c r="K78" s="57"/>
      <c r="L78" s="57"/>
      <c r="M78" s="58"/>
      <c r="N78" s="56"/>
      <c r="O78" s="57"/>
      <c r="P78" s="57"/>
      <c r="Q78" s="57"/>
      <c r="R78" s="58"/>
      <c r="S78" s="56"/>
      <c r="T78" s="57"/>
      <c r="U78" s="57"/>
      <c r="V78" s="57"/>
      <c r="W78" s="58"/>
      <c r="X78" s="56"/>
      <c r="Y78" s="57"/>
      <c r="Z78" s="57"/>
      <c r="AA78" s="57"/>
      <c r="AB78" s="58"/>
      <c r="AC78" s="56"/>
      <c r="AD78" s="57"/>
      <c r="AE78" s="57"/>
      <c r="AF78" s="57"/>
      <c r="AG78" s="58"/>
      <c r="AH78" s="56"/>
      <c r="AI78" s="57"/>
      <c r="AJ78" s="57"/>
      <c r="AK78" s="57"/>
      <c r="AL78" s="58"/>
      <c r="AM78" s="56"/>
      <c r="AN78" s="57"/>
      <c r="AO78" s="57"/>
      <c r="AP78" s="57"/>
      <c r="AQ78" s="58"/>
      <c r="AR78" s="56"/>
      <c r="AS78" s="57"/>
      <c r="AT78" s="57"/>
      <c r="AU78" s="57"/>
      <c r="AV78" s="58"/>
      <c r="AW78" s="56"/>
      <c r="AX78" s="57"/>
      <c r="AY78" s="57"/>
      <c r="AZ78" s="57"/>
      <c r="BA78" s="58"/>
      <c r="BB78" s="56"/>
      <c r="BC78" s="57"/>
      <c r="BD78" s="57"/>
      <c r="BE78" s="57"/>
      <c r="BF78" s="58"/>
      <c r="BG78" s="56"/>
      <c r="BH78" s="57"/>
      <c r="BI78" s="57"/>
      <c r="BJ78" s="57"/>
      <c r="BK78" s="58"/>
      <c r="BL78" s="59">
        <f t="shared" si="1"/>
        <v>0</v>
      </c>
      <c r="BM78" s="59">
        <f t="shared" si="2"/>
        <v>0</v>
      </c>
      <c r="BN78" s="60">
        <f t="shared" si="3"/>
        <v>0</v>
      </c>
      <c r="BO78" s="61">
        <f t="shared" si="4"/>
        <v>0</v>
      </c>
      <c r="BP78" s="61">
        <f t="shared" si="5"/>
        <v>0</v>
      </c>
      <c r="BQ78" s="61">
        <f t="shared" si="6"/>
        <v>0</v>
      </c>
      <c r="BR78" s="62">
        <f t="shared" si="7"/>
        <v>0</v>
      </c>
      <c r="BS78" s="30"/>
      <c r="BT78" s="10"/>
    </row>
    <row r="79" ht="15.75" customHeight="1">
      <c r="A79" s="6"/>
      <c r="B79" s="20"/>
      <c r="C79" s="67"/>
      <c r="D79" s="68"/>
      <c r="E79" s="68"/>
      <c r="F79" s="68"/>
      <c r="G79" s="42"/>
      <c r="H79" s="42"/>
      <c r="I79" s="56"/>
      <c r="J79" s="57"/>
      <c r="K79" s="57"/>
      <c r="L79" s="57"/>
      <c r="M79" s="58"/>
      <c r="N79" s="56"/>
      <c r="O79" s="57"/>
      <c r="P79" s="57"/>
      <c r="Q79" s="57"/>
      <c r="R79" s="58"/>
      <c r="S79" s="56"/>
      <c r="T79" s="57"/>
      <c r="U79" s="57"/>
      <c r="V79" s="57"/>
      <c r="W79" s="58"/>
      <c r="X79" s="56"/>
      <c r="Y79" s="57"/>
      <c r="Z79" s="57"/>
      <c r="AA79" s="57"/>
      <c r="AB79" s="58"/>
      <c r="AC79" s="56"/>
      <c r="AD79" s="57"/>
      <c r="AE79" s="57"/>
      <c r="AF79" s="57"/>
      <c r="AG79" s="58"/>
      <c r="AH79" s="56"/>
      <c r="AI79" s="57"/>
      <c r="AJ79" s="57"/>
      <c r="AK79" s="57"/>
      <c r="AL79" s="58"/>
      <c r="AM79" s="56"/>
      <c r="AN79" s="57"/>
      <c r="AO79" s="57"/>
      <c r="AP79" s="57"/>
      <c r="AQ79" s="58"/>
      <c r="AR79" s="56"/>
      <c r="AS79" s="57"/>
      <c r="AT79" s="57"/>
      <c r="AU79" s="57"/>
      <c r="AV79" s="58"/>
      <c r="AW79" s="56"/>
      <c r="AX79" s="57"/>
      <c r="AY79" s="57"/>
      <c r="AZ79" s="57"/>
      <c r="BA79" s="58"/>
      <c r="BB79" s="56"/>
      <c r="BC79" s="57"/>
      <c r="BD79" s="57"/>
      <c r="BE79" s="57"/>
      <c r="BF79" s="58"/>
      <c r="BG79" s="56"/>
      <c r="BH79" s="57"/>
      <c r="BI79" s="57"/>
      <c r="BJ79" s="57"/>
      <c r="BK79" s="58"/>
      <c r="BL79" s="59">
        <f t="shared" si="1"/>
        <v>0</v>
      </c>
      <c r="BM79" s="59">
        <f t="shared" si="2"/>
        <v>0</v>
      </c>
      <c r="BN79" s="60">
        <f t="shared" si="3"/>
        <v>0</v>
      </c>
      <c r="BO79" s="61">
        <f t="shared" si="4"/>
        <v>0</v>
      </c>
      <c r="BP79" s="61">
        <f t="shared" si="5"/>
        <v>0</v>
      </c>
      <c r="BQ79" s="61">
        <f t="shared" si="6"/>
        <v>0</v>
      </c>
      <c r="BR79" s="62">
        <f t="shared" si="7"/>
        <v>0</v>
      </c>
      <c r="BS79" s="30"/>
      <c r="BT79" s="10"/>
    </row>
    <row r="80" ht="15.75" customHeight="1">
      <c r="A80" s="6"/>
      <c r="B80" s="20"/>
      <c r="C80" s="67"/>
      <c r="D80" s="68"/>
      <c r="E80" s="68"/>
      <c r="F80" s="68"/>
      <c r="G80" s="69"/>
      <c r="H80" s="42"/>
      <c r="I80" s="56"/>
      <c r="J80" s="57"/>
      <c r="K80" s="57"/>
      <c r="L80" s="57"/>
      <c r="M80" s="58"/>
      <c r="N80" s="56"/>
      <c r="O80" s="57"/>
      <c r="P80" s="57"/>
      <c r="Q80" s="57"/>
      <c r="R80" s="58"/>
      <c r="S80" s="56"/>
      <c r="T80" s="57"/>
      <c r="U80" s="57"/>
      <c r="V80" s="57"/>
      <c r="W80" s="58"/>
      <c r="X80" s="56"/>
      <c r="Y80" s="57"/>
      <c r="Z80" s="57"/>
      <c r="AA80" s="57"/>
      <c r="AB80" s="58"/>
      <c r="AC80" s="56"/>
      <c r="AD80" s="57"/>
      <c r="AE80" s="57"/>
      <c r="AF80" s="57"/>
      <c r="AG80" s="58"/>
      <c r="AH80" s="56"/>
      <c r="AI80" s="57"/>
      <c r="AJ80" s="57"/>
      <c r="AK80" s="57"/>
      <c r="AL80" s="58"/>
      <c r="AM80" s="56"/>
      <c r="AN80" s="57"/>
      <c r="AO80" s="57"/>
      <c r="AP80" s="57"/>
      <c r="AQ80" s="58"/>
      <c r="AR80" s="56"/>
      <c r="AS80" s="57"/>
      <c r="AT80" s="57"/>
      <c r="AU80" s="57"/>
      <c r="AV80" s="58"/>
      <c r="AW80" s="56"/>
      <c r="AX80" s="57"/>
      <c r="AY80" s="57"/>
      <c r="AZ80" s="57"/>
      <c r="BA80" s="58"/>
      <c r="BB80" s="56"/>
      <c r="BC80" s="57"/>
      <c r="BD80" s="57"/>
      <c r="BE80" s="57"/>
      <c r="BF80" s="58"/>
      <c r="BG80" s="56"/>
      <c r="BH80" s="57"/>
      <c r="BI80" s="57"/>
      <c r="BJ80" s="57"/>
      <c r="BK80" s="58"/>
      <c r="BL80" s="59">
        <f t="shared" si="1"/>
        <v>0</v>
      </c>
      <c r="BM80" s="59">
        <f t="shared" si="2"/>
        <v>0</v>
      </c>
      <c r="BN80" s="60">
        <f t="shared" si="3"/>
        <v>0</v>
      </c>
      <c r="BO80" s="61">
        <f t="shared" si="4"/>
        <v>0</v>
      </c>
      <c r="BP80" s="61">
        <f t="shared" si="5"/>
        <v>0</v>
      </c>
      <c r="BQ80" s="61">
        <f t="shared" si="6"/>
        <v>0</v>
      </c>
      <c r="BR80" s="62">
        <f t="shared" si="7"/>
        <v>0</v>
      </c>
      <c r="BS80" s="30"/>
      <c r="BT80" s="10"/>
    </row>
    <row r="81" ht="7.5" customHeight="1">
      <c r="A81" s="6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2"/>
      <c r="BT81" s="10"/>
    </row>
    <row r="82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</row>
    <row r="83" ht="15.75" customHeight="1">
      <c r="A83" s="6"/>
    </row>
    <row r="84" ht="15.75" customHeight="1">
      <c r="A84" s="6"/>
    </row>
    <row r="85" ht="15.75" customHeight="1">
      <c r="A85" s="6"/>
      <c r="U85" s="73"/>
    </row>
    <row r="86" ht="15.75" customHeight="1">
      <c r="U86" s="73"/>
    </row>
    <row r="87" ht="15.75" customHeight="1">
      <c r="U87" s="73"/>
    </row>
    <row r="88" ht="15.75" customHeight="1">
      <c r="U88" s="73"/>
    </row>
    <row r="89" ht="15.75" customHeight="1">
      <c r="U89" s="73"/>
    </row>
    <row r="90" ht="15.75" customHeight="1">
      <c r="C90" s="74"/>
      <c r="D90" s="73"/>
      <c r="E90" s="73"/>
      <c r="F90" s="73"/>
      <c r="G90" s="73"/>
      <c r="H90" s="73"/>
      <c r="U90" s="73"/>
    </row>
    <row r="91" ht="15.75" customHeight="1">
      <c r="C91" s="73"/>
      <c r="D91" s="73"/>
      <c r="E91" s="73"/>
      <c r="F91" s="73"/>
      <c r="G91" s="73"/>
      <c r="H91" s="73"/>
      <c r="U91" s="73"/>
    </row>
    <row r="92" ht="15.75" customHeight="1">
      <c r="C92" s="73"/>
      <c r="D92" s="73"/>
      <c r="E92" s="73"/>
      <c r="F92" s="73"/>
      <c r="G92" s="73"/>
      <c r="H92" s="73"/>
      <c r="U92" s="73"/>
    </row>
    <row r="93" ht="15.75" customHeight="1">
      <c r="C93" s="73"/>
      <c r="D93" s="73"/>
      <c r="E93" s="73"/>
      <c r="F93" s="73"/>
      <c r="G93" s="73"/>
      <c r="H93" s="73"/>
      <c r="U93" s="73"/>
    </row>
    <row r="94" ht="15.75" customHeight="1">
      <c r="C94" s="73"/>
      <c r="D94" s="73"/>
      <c r="E94" s="73"/>
      <c r="F94" s="73"/>
      <c r="G94" s="73"/>
      <c r="H94" s="73"/>
      <c r="U94" s="73"/>
    </row>
    <row r="95" ht="15.75" customHeight="1">
      <c r="U95" s="73"/>
    </row>
    <row r="96" ht="15.75" customHeight="1">
      <c r="U96" s="73"/>
    </row>
    <row r="97" ht="15.75" customHeight="1">
      <c r="U97" s="73"/>
    </row>
    <row r="98" ht="15.75" customHeight="1">
      <c r="U98" s="73"/>
    </row>
    <row r="99" ht="15.75" customHeight="1">
      <c r="U99" s="73"/>
    </row>
    <row r="100" ht="15.75" customHeight="1">
      <c r="U100" s="73"/>
    </row>
    <row r="101" ht="15.75" customHeight="1">
      <c r="U101" s="73"/>
    </row>
    <row r="102" ht="15.75" customHeight="1">
      <c r="U102" s="73"/>
    </row>
    <row r="103" ht="15.75" customHeight="1">
      <c r="U103" s="73"/>
    </row>
    <row r="104" ht="15.75" customHeight="1">
      <c r="U104" s="73"/>
    </row>
    <row r="105" ht="15.75" customHeight="1">
      <c r="U105" s="73"/>
    </row>
    <row r="106" ht="15.75" customHeight="1">
      <c r="U106" s="73"/>
    </row>
    <row r="107" ht="15.75" customHeight="1">
      <c r="U107" s="73"/>
    </row>
    <row r="108" ht="15.75" customHeight="1">
      <c r="U108" s="73"/>
    </row>
    <row r="109" ht="15.75" customHeight="1">
      <c r="U109" s="73"/>
    </row>
    <row r="110" ht="15.75" customHeight="1">
      <c r="U110" s="73"/>
    </row>
    <row r="111" ht="15.75" customHeight="1">
      <c r="U111" s="73"/>
    </row>
    <row r="112" ht="15.75" customHeight="1">
      <c r="U112" s="73"/>
    </row>
    <row r="113" ht="15.75" customHeight="1">
      <c r="U113" s="73"/>
    </row>
    <row r="114" ht="15.75" customHeight="1">
      <c r="U114" s="73"/>
    </row>
    <row r="115" ht="15.75" customHeight="1">
      <c r="U115" s="73"/>
    </row>
    <row r="116" ht="15.75" customHeight="1">
      <c r="U116" s="73"/>
    </row>
    <row r="117" ht="15.75" customHeight="1">
      <c r="U117" s="73"/>
    </row>
    <row r="118" ht="15.75" customHeight="1">
      <c r="U118" s="73"/>
    </row>
    <row r="119" ht="15.75" customHeight="1">
      <c r="U119" s="73"/>
    </row>
    <row r="120" ht="15.75" customHeight="1">
      <c r="U120" s="73"/>
    </row>
    <row r="121" ht="15.75" customHeight="1">
      <c r="U121" s="73"/>
    </row>
    <row r="122" ht="15.75" customHeight="1">
      <c r="U122" s="73"/>
    </row>
    <row r="123" ht="15.75" customHeight="1">
      <c r="U123" s="73"/>
    </row>
    <row r="124" ht="15.75" customHeight="1">
      <c r="U124" s="73"/>
    </row>
    <row r="125" ht="15.75" customHeight="1">
      <c r="U125" s="73"/>
    </row>
    <row r="126" ht="15.75" customHeight="1">
      <c r="U126" s="73"/>
    </row>
    <row r="127" ht="15.75" customHeight="1">
      <c r="U127" s="73"/>
    </row>
    <row r="128" ht="15.75" customHeight="1">
      <c r="U128" s="73"/>
    </row>
    <row r="129" ht="15.75" customHeight="1">
      <c r="U129" s="73"/>
    </row>
    <row r="130" ht="15.75" customHeight="1">
      <c r="U130" s="73"/>
    </row>
    <row r="131" ht="15.75" customHeight="1">
      <c r="U131" s="73"/>
    </row>
    <row r="132" ht="15.75" customHeight="1">
      <c r="U132" s="73"/>
    </row>
    <row r="133" ht="15.75" customHeight="1">
      <c r="U133" s="73"/>
    </row>
    <row r="134" ht="15.75" customHeight="1">
      <c r="U134" s="73"/>
    </row>
    <row r="135" ht="15.75" customHeight="1">
      <c r="U135" s="73"/>
    </row>
    <row r="136" ht="15.75" customHeight="1">
      <c r="U136" s="73"/>
    </row>
    <row r="137" ht="15.75" customHeight="1">
      <c r="U137" s="73"/>
    </row>
    <row r="138" ht="15.75" customHeight="1">
      <c r="U138" s="73"/>
    </row>
    <row r="139" ht="15.75" customHeight="1">
      <c r="U139" s="73"/>
    </row>
    <row r="140" ht="15.75" customHeight="1">
      <c r="U140" s="73"/>
    </row>
    <row r="141" ht="15.75" customHeight="1">
      <c r="U141" s="73"/>
    </row>
    <row r="142" ht="15.75" customHeight="1">
      <c r="U142" s="73"/>
    </row>
    <row r="143" ht="15.75" customHeight="1">
      <c r="U143" s="73"/>
    </row>
    <row r="144" ht="15.75" customHeight="1">
      <c r="U144" s="73"/>
    </row>
    <row r="145" ht="15.75" customHeight="1">
      <c r="U145" s="73"/>
    </row>
    <row r="146" ht="15.75" customHeight="1">
      <c r="U146" s="73"/>
    </row>
    <row r="147" ht="15.75" customHeight="1">
      <c r="U147" s="73"/>
    </row>
    <row r="148" ht="15.75" customHeight="1">
      <c r="U148" s="73"/>
    </row>
    <row r="149" ht="15.75" customHeight="1">
      <c r="U149" s="73"/>
    </row>
    <row r="150" ht="15.75" customHeight="1">
      <c r="U150" s="73"/>
    </row>
    <row r="151" ht="15.75" customHeight="1">
      <c r="U151" s="73"/>
    </row>
    <row r="152" ht="15.75" customHeight="1">
      <c r="U152" s="73"/>
    </row>
    <row r="153" ht="15.75" customHeight="1">
      <c r="U153" s="73"/>
    </row>
    <row r="154" ht="15.75" customHeight="1">
      <c r="U154" s="73"/>
    </row>
    <row r="155" ht="15.75" customHeight="1">
      <c r="U155" s="73"/>
    </row>
    <row r="156" ht="15.75" customHeight="1">
      <c r="U156" s="73"/>
    </row>
    <row r="157" ht="15.75" customHeight="1">
      <c r="U157" s="73"/>
    </row>
    <row r="158" ht="15.75" customHeight="1">
      <c r="U158" s="73"/>
    </row>
    <row r="159" ht="15.75" customHeight="1">
      <c r="U159" s="73"/>
    </row>
    <row r="160" ht="15.75" customHeight="1">
      <c r="U160" s="73"/>
    </row>
    <row r="161" ht="15.75" customHeight="1">
      <c r="U161" s="73"/>
    </row>
    <row r="162" ht="15.75" customHeight="1">
      <c r="U162" s="73"/>
    </row>
    <row r="163" ht="15.75" customHeight="1">
      <c r="U163" s="73"/>
    </row>
    <row r="164" ht="15.75" customHeight="1">
      <c r="U164" s="73"/>
    </row>
    <row r="165" ht="15.75" customHeight="1">
      <c r="U165" s="73"/>
    </row>
    <row r="166" ht="15.75" customHeight="1">
      <c r="U166" s="73"/>
    </row>
    <row r="167" ht="15.75" customHeight="1">
      <c r="U167" s="73"/>
    </row>
    <row r="168" ht="15.75" customHeight="1">
      <c r="U168" s="73"/>
    </row>
    <row r="169" ht="15.75" customHeight="1">
      <c r="U169" s="73"/>
    </row>
    <row r="170" ht="15.75" customHeight="1">
      <c r="U170" s="73"/>
    </row>
    <row r="171" ht="15.75" customHeight="1">
      <c r="U171" s="73"/>
    </row>
    <row r="172" ht="15.75" customHeight="1">
      <c r="U172" s="73"/>
    </row>
    <row r="173" ht="15.75" customHeight="1">
      <c r="U173" s="73"/>
    </row>
    <row r="174" ht="15.75" customHeight="1">
      <c r="U174" s="73"/>
    </row>
    <row r="175" ht="15.75" customHeight="1">
      <c r="U175" s="73"/>
    </row>
    <row r="176" ht="15.75" customHeight="1">
      <c r="U176" s="73"/>
    </row>
    <row r="177" ht="15.75" customHeight="1">
      <c r="U177" s="73"/>
    </row>
    <row r="178" ht="15.75" customHeight="1">
      <c r="U178" s="73"/>
    </row>
    <row r="179" ht="15.75" customHeight="1">
      <c r="U179" s="73"/>
    </row>
    <row r="180" ht="15.75" customHeight="1">
      <c r="U180" s="73"/>
    </row>
    <row r="181" ht="15.75" customHeight="1">
      <c r="U181" s="73"/>
    </row>
    <row r="182" ht="15.75" customHeight="1">
      <c r="U182" s="73"/>
    </row>
    <row r="183" ht="15.75" customHeight="1">
      <c r="U183" s="73"/>
    </row>
    <row r="184" ht="15.75" customHeight="1">
      <c r="U184" s="73"/>
    </row>
    <row r="185" ht="15.75" customHeight="1">
      <c r="U185" s="73"/>
    </row>
    <row r="186" ht="15.75" customHeight="1">
      <c r="U186" s="73"/>
    </row>
    <row r="187" ht="15.75" customHeight="1">
      <c r="U187" s="73"/>
    </row>
    <row r="188" ht="15.75" customHeight="1">
      <c r="U188" s="73"/>
    </row>
    <row r="189" ht="15.75" customHeight="1">
      <c r="U189" s="73"/>
    </row>
    <row r="190" ht="15.75" customHeight="1">
      <c r="U190" s="73"/>
    </row>
    <row r="191" ht="15.75" customHeight="1">
      <c r="U191" s="73"/>
    </row>
    <row r="192" ht="15.75" customHeight="1">
      <c r="U192" s="73"/>
    </row>
    <row r="193" ht="15.75" customHeight="1">
      <c r="U193" s="73"/>
    </row>
    <row r="194" ht="15.75" customHeight="1">
      <c r="U194" s="73"/>
    </row>
    <row r="195" ht="15.75" customHeight="1">
      <c r="U195" s="73"/>
    </row>
    <row r="196" ht="15.75" customHeight="1">
      <c r="U196" s="73"/>
    </row>
    <row r="197" ht="15.75" customHeight="1">
      <c r="U197" s="73"/>
    </row>
    <row r="198" ht="15.75" customHeight="1">
      <c r="U198" s="73"/>
    </row>
    <row r="199" ht="15.75" customHeight="1">
      <c r="U199" s="73"/>
    </row>
    <row r="200" ht="15.75" customHeight="1">
      <c r="U200" s="73"/>
    </row>
    <row r="201" ht="15.75" customHeight="1">
      <c r="U201" s="73"/>
    </row>
    <row r="202" ht="15.75" customHeight="1">
      <c r="U202" s="73"/>
    </row>
    <row r="203" ht="15.75" customHeight="1">
      <c r="U203" s="73"/>
    </row>
    <row r="204" ht="15.75" customHeight="1">
      <c r="U204" s="73"/>
    </row>
    <row r="205" ht="15.75" customHeight="1">
      <c r="U205" s="73"/>
    </row>
    <row r="206" ht="15.75" customHeight="1">
      <c r="U206" s="73"/>
    </row>
    <row r="207" ht="15.75" customHeight="1">
      <c r="U207" s="73"/>
    </row>
    <row r="208" ht="15.75" customHeight="1">
      <c r="U208" s="73"/>
    </row>
    <row r="209" ht="15.75" customHeight="1">
      <c r="U209" s="73"/>
    </row>
    <row r="210" ht="15.75" customHeight="1">
      <c r="U210" s="73"/>
    </row>
    <row r="211" ht="15.75" customHeight="1">
      <c r="U211" s="73"/>
    </row>
    <row r="212" ht="15.75" customHeight="1">
      <c r="U212" s="73"/>
    </row>
    <row r="213" ht="15.75" customHeight="1">
      <c r="U213" s="73"/>
    </row>
    <row r="214" ht="15.75" customHeight="1">
      <c r="U214" s="73"/>
    </row>
    <row r="215" ht="15.75" customHeight="1">
      <c r="U215" s="73"/>
    </row>
    <row r="216" ht="15.75" customHeight="1">
      <c r="U216" s="73"/>
    </row>
    <row r="217" ht="15.75" customHeight="1">
      <c r="U217" s="73"/>
    </row>
    <row r="218" ht="15.75" customHeight="1">
      <c r="U218" s="73"/>
    </row>
    <row r="219" ht="15.75" customHeight="1">
      <c r="U219" s="73"/>
    </row>
    <row r="220" ht="15.75" customHeight="1">
      <c r="U220" s="73"/>
    </row>
    <row r="221" ht="15.75" customHeight="1">
      <c r="U221" s="73"/>
    </row>
    <row r="222" ht="15.75" customHeight="1">
      <c r="U222" s="73"/>
    </row>
    <row r="223" ht="15.75" customHeight="1">
      <c r="U223" s="73"/>
    </row>
    <row r="224" ht="15.75" customHeight="1">
      <c r="U224" s="73"/>
    </row>
    <row r="225" ht="15.75" customHeight="1">
      <c r="U225" s="73"/>
    </row>
    <row r="226" ht="15.75" customHeight="1">
      <c r="U226" s="73"/>
    </row>
    <row r="227" ht="15.75" customHeight="1">
      <c r="U227" s="73"/>
    </row>
    <row r="228" ht="15.75" customHeight="1">
      <c r="U228" s="73"/>
    </row>
    <row r="229" ht="15.75" customHeight="1">
      <c r="U229" s="73"/>
    </row>
    <row r="230" ht="15.75" customHeight="1">
      <c r="U230" s="73"/>
    </row>
    <row r="231" ht="15.75" customHeight="1">
      <c r="U231" s="73"/>
    </row>
    <row r="232" ht="15.75" customHeight="1">
      <c r="U232" s="73"/>
    </row>
    <row r="233" ht="15.75" customHeight="1">
      <c r="U233" s="73"/>
    </row>
    <row r="234" ht="15.75" customHeight="1">
      <c r="U234" s="73"/>
    </row>
    <row r="235" ht="15.75" customHeight="1">
      <c r="U235" s="73"/>
    </row>
    <row r="236" ht="15.75" customHeight="1">
      <c r="U236" s="73"/>
    </row>
    <row r="237" ht="15.75" customHeight="1">
      <c r="U237" s="73"/>
    </row>
    <row r="238" ht="15.75" customHeight="1">
      <c r="U238" s="73"/>
    </row>
    <row r="239" ht="15.75" customHeight="1">
      <c r="U239" s="73"/>
    </row>
    <row r="240" ht="15.75" customHeight="1">
      <c r="U240" s="73"/>
    </row>
    <row r="241" ht="15.75" customHeight="1">
      <c r="U241" s="73"/>
    </row>
    <row r="242" ht="15.75" customHeight="1">
      <c r="U242" s="73"/>
    </row>
    <row r="243" ht="15.75" customHeight="1">
      <c r="U243" s="73"/>
    </row>
    <row r="244" ht="15.75" customHeight="1">
      <c r="U244" s="73"/>
    </row>
    <row r="245" ht="15.75" customHeight="1">
      <c r="U245" s="73"/>
    </row>
    <row r="246" ht="15.75" customHeight="1">
      <c r="U246" s="73"/>
    </row>
    <row r="247" ht="15.75" customHeight="1">
      <c r="U247" s="73"/>
    </row>
    <row r="248" ht="15.75" customHeight="1">
      <c r="U248" s="73"/>
    </row>
    <row r="249" ht="15.75" customHeight="1">
      <c r="U249" s="73"/>
    </row>
    <row r="250" ht="15.75" customHeight="1">
      <c r="U250" s="73"/>
    </row>
    <row r="251" ht="15.75" customHeight="1">
      <c r="U251" s="73"/>
    </row>
    <row r="252" ht="15.75" customHeight="1">
      <c r="U252" s="73"/>
    </row>
    <row r="253" ht="15.75" customHeight="1">
      <c r="U253" s="73"/>
    </row>
    <row r="254" ht="15.75" customHeight="1">
      <c r="U254" s="73"/>
    </row>
    <row r="255" ht="15.75" customHeight="1">
      <c r="U255" s="73"/>
    </row>
    <row r="256" ht="15.75" customHeight="1">
      <c r="U256" s="73"/>
    </row>
    <row r="257" ht="15.75" customHeight="1">
      <c r="U257" s="73"/>
    </row>
    <row r="258" ht="15.75" customHeight="1">
      <c r="U258" s="73"/>
    </row>
    <row r="259" ht="15.75" customHeight="1">
      <c r="U259" s="73"/>
    </row>
    <row r="260" ht="15.75" customHeight="1">
      <c r="U260" s="73"/>
    </row>
    <row r="261" ht="15.75" customHeight="1">
      <c r="U261" s="73"/>
    </row>
    <row r="262" ht="15.75" customHeight="1">
      <c r="U262" s="73"/>
    </row>
    <row r="263" ht="15.75" customHeight="1">
      <c r="U263" s="73"/>
    </row>
    <row r="264" ht="15.75" customHeight="1">
      <c r="U264" s="73"/>
    </row>
    <row r="265" ht="15.75" customHeight="1">
      <c r="U265" s="73"/>
    </row>
    <row r="266" ht="15.75" customHeight="1">
      <c r="U266" s="73"/>
    </row>
    <row r="267" ht="15.75" customHeight="1">
      <c r="U267" s="73"/>
    </row>
    <row r="268" ht="15.75" customHeight="1">
      <c r="U268" s="73"/>
    </row>
    <row r="269" ht="15.75" customHeight="1">
      <c r="U269" s="73"/>
    </row>
    <row r="270" ht="15.75" customHeight="1">
      <c r="U270" s="73"/>
    </row>
    <row r="271" ht="15.75" customHeight="1">
      <c r="U271" s="73"/>
    </row>
    <row r="272" ht="15.75" customHeight="1">
      <c r="U272" s="73"/>
    </row>
    <row r="273" ht="15.75" customHeight="1">
      <c r="U273" s="73"/>
    </row>
    <row r="274" ht="15.75" customHeight="1">
      <c r="U274" s="73"/>
    </row>
    <row r="275" ht="15.75" customHeight="1">
      <c r="U275" s="73"/>
    </row>
    <row r="276" ht="15.75" customHeight="1">
      <c r="U276" s="73"/>
    </row>
    <row r="277" ht="15.75" customHeight="1">
      <c r="U277" s="73"/>
    </row>
    <row r="278" ht="15.75" customHeight="1">
      <c r="U278" s="73"/>
    </row>
    <row r="279" ht="15.75" customHeight="1">
      <c r="U279" s="73"/>
    </row>
    <row r="280" ht="15.75" customHeight="1">
      <c r="U280" s="73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4:D5"/>
    <mergeCell ref="E4:E5"/>
    <mergeCell ref="F4:F5"/>
    <mergeCell ref="G4:G5"/>
    <mergeCell ref="H4:H5"/>
    <mergeCell ref="I4:M4"/>
    <mergeCell ref="N4:R4"/>
    <mergeCell ref="S4:W4"/>
    <mergeCell ref="B1:H1"/>
    <mergeCell ref="W1:X1"/>
    <mergeCell ref="Y1:AA1"/>
    <mergeCell ref="AB1:AC1"/>
    <mergeCell ref="AD1:AF1"/>
    <mergeCell ref="C2:H2"/>
    <mergeCell ref="C4:C5"/>
    <mergeCell ref="BG4:BK4"/>
    <mergeCell ref="BL4:BL5"/>
    <mergeCell ref="BM4:BM5"/>
    <mergeCell ref="BN4:BR4"/>
    <mergeCell ref="X4:AB4"/>
    <mergeCell ref="AC4:AG4"/>
    <mergeCell ref="AH4:AL4"/>
    <mergeCell ref="AM4:AQ4"/>
    <mergeCell ref="AR4:AV4"/>
    <mergeCell ref="AW4:BA4"/>
    <mergeCell ref="BB4:BF4"/>
  </mergeCells>
  <conditionalFormatting sqref="I6:BK80">
    <cfRule type="cellIs" dxfId="0" priority="1" operator="greaterThan">
      <formula>10</formula>
    </cfRule>
  </conditionalFormatting>
  <conditionalFormatting sqref="I6:BK80">
    <cfRule type="cellIs" dxfId="0" priority="2" operator="between">
      <formula>1</formula>
      <formula>6</formula>
    </cfRule>
  </conditionalFormatting>
  <conditionalFormatting sqref="C6:BR80">
    <cfRule type="expression" dxfId="1" priority="3">
      <formula>ISODD(row())</formula>
    </cfRule>
  </conditionalFormatting>
  <conditionalFormatting sqref="I6:BK80">
    <cfRule type="cellIs" dxfId="2" priority="4" operator="equal">
      <formula>0</formula>
    </cfRule>
  </conditionalFormatting>
  <printOptions horizontalCentered="1"/>
  <pageMargins bottom="0.75" footer="0.0" header="0.0" left="0.7" right="0.7" top="0.75"/>
  <pageSetup paperSize="9" orientation="portrait"/>
  <rowBreaks count="1" manualBreakCount="1">
    <brk id="1" man="1"/>
  </rowBreaks>
  <colBreaks count="1" manualBreakCount="1">
    <brk id="33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25.13"/>
    <col customWidth="1" min="4" max="4" width="10.13"/>
    <col customWidth="1" min="5" max="5" width="10.25"/>
    <col customWidth="1" min="6" max="6" width="9.38"/>
    <col customWidth="1" min="7" max="8" width="10.13"/>
    <col customWidth="1" min="9" max="10" width="1.38"/>
  </cols>
  <sheetData>
    <row r="1" ht="69.0" customHeight="1">
      <c r="A1" s="75"/>
      <c r="B1" s="76" t="str">
        <f>'Configuración'!E1</f>
        <v/>
      </c>
      <c r="C1" s="3"/>
      <c r="D1" s="3"/>
      <c r="E1" s="3"/>
      <c r="F1" s="3"/>
      <c r="G1" s="3"/>
      <c r="H1" s="3"/>
      <c r="I1" s="4"/>
      <c r="J1" s="75"/>
      <c r="K1" s="77"/>
      <c r="L1" s="78"/>
      <c r="M1" s="78"/>
      <c r="N1" s="79"/>
    </row>
    <row r="2" ht="15.0" customHeight="1">
      <c r="A2" s="75"/>
      <c r="B2" s="80"/>
      <c r="C2" s="81" t="s">
        <v>20</v>
      </c>
      <c r="D2" s="82" t="s">
        <v>21</v>
      </c>
      <c r="F2" s="83"/>
      <c r="G2" s="84"/>
      <c r="H2" s="84"/>
      <c r="I2" s="85"/>
      <c r="J2" s="85"/>
      <c r="K2" s="86"/>
      <c r="L2" s="87"/>
      <c r="M2" s="87"/>
      <c r="N2" s="88"/>
    </row>
    <row r="3" ht="7.5" customHeight="1">
      <c r="A3" s="12"/>
      <c r="B3" s="15"/>
      <c r="C3" s="16"/>
      <c r="D3" s="16"/>
      <c r="E3" s="17"/>
      <c r="F3" s="17"/>
      <c r="G3" s="89"/>
      <c r="H3" s="89"/>
      <c r="I3" s="18"/>
      <c r="J3" s="5"/>
      <c r="K3" s="86"/>
      <c r="L3" s="87"/>
      <c r="M3" s="87"/>
      <c r="N3" s="88"/>
    </row>
    <row r="4" ht="18.0" customHeight="1">
      <c r="A4" s="19"/>
      <c r="B4" s="20"/>
      <c r="C4" s="90" t="s">
        <v>0</v>
      </c>
      <c r="D4" s="90" t="s">
        <v>1</v>
      </c>
      <c r="E4" s="90" t="s">
        <v>2</v>
      </c>
      <c r="F4" s="90" t="s">
        <v>22</v>
      </c>
      <c r="G4" s="91" t="s">
        <v>23</v>
      </c>
      <c r="H4" s="91" t="s">
        <v>24</v>
      </c>
      <c r="I4" s="30"/>
      <c r="J4" s="5"/>
      <c r="K4" s="86"/>
      <c r="L4" s="87"/>
      <c r="M4" s="87"/>
      <c r="N4" s="88"/>
    </row>
    <row r="5" ht="18.0" customHeight="1">
      <c r="A5" s="6"/>
      <c r="B5" s="20"/>
      <c r="C5" s="92" t="s">
        <v>25</v>
      </c>
      <c r="D5" s="93" t="s">
        <v>26</v>
      </c>
      <c r="E5" s="94" t="s">
        <v>27</v>
      </c>
      <c r="F5" s="93" t="s">
        <v>28</v>
      </c>
      <c r="G5" s="95">
        <v>1.0</v>
      </c>
      <c r="H5" s="95">
        <v>24.0</v>
      </c>
      <c r="I5" s="30"/>
      <c r="J5" s="5"/>
      <c r="K5" s="86"/>
      <c r="L5" s="87"/>
      <c r="M5" s="87"/>
      <c r="N5" s="88"/>
    </row>
    <row r="6" ht="18.0" customHeight="1">
      <c r="A6" s="6"/>
      <c r="B6" s="20"/>
      <c r="C6" s="92" t="s">
        <v>29</v>
      </c>
      <c r="D6" s="93" t="s">
        <v>26</v>
      </c>
      <c r="E6" s="94" t="s">
        <v>27</v>
      </c>
      <c r="F6" s="93" t="s">
        <v>30</v>
      </c>
      <c r="G6" s="95">
        <v>1.0</v>
      </c>
      <c r="H6" s="95">
        <v>9.0</v>
      </c>
      <c r="I6" s="30"/>
      <c r="J6" s="5"/>
      <c r="K6" s="86"/>
      <c r="L6" s="87"/>
      <c r="M6" s="87"/>
      <c r="N6" s="88"/>
    </row>
    <row r="7" ht="18.0" customHeight="1">
      <c r="A7" s="6"/>
      <c r="B7" s="20"/>
      <c r="C7" s="92" t="s">
        <v>31</v>
      </c>
      <c r="D7" s="93" t="s">
        <v>32</v>
      </c>
      <c r="E7" s="94" t="s">
        <v>27</v>
      </c>
      <c r="F7" s="93" t="s">
        <v>30</v>
      </c>
      <c r="G7" s="95">
        <v>1.0</v>
      </c>
      <c r="H7" s="95">
        <v>17.0</v>
      </c>
      <c r="I7" s="30"/>
      <c r="J7" s="5"/>
      <c r="K7" s="86"/>
      <c r="L7" s="87"/>
      <c r="M7" s="87"/>
      <c r="N7" s="88"/>
    </row>
    <row r="8" ht="18.0" customHeight="1">
      <c r="A8" s="6"/>
      <c r="B8" s="20"/>
      <c r="C8" s="92" t="s">
        <v>33</v>
      </c>
      <c r="D8" s="93" t="s">
        <v>32</v>
      </c>
      <c r="E8" s="94" t="s">
        <v>27</v>
      </c>
      <c r="F8" s="93" t="s">
        <v>28</v>
      </c>
      <c r="G8" s="95">
        <v>1.0</v>
      </c>
      <c r="H8" s="95">
        <v>16.0</v>
      </c>
      <c r="I8" s="30"/>
      <c r="J8" s="5"/>
      <c r="K8" s="86"/>
      <c r="L8" s="87"/>
      <c r="M8" s="87"/>
      <c r="N8" s="88"/>
    </row>
    <row r="9" ht="18.0" customHeight="1">
      <c r="A9" s="6"/>
      <c r="B9" s="20"/>
      <c r="C9" s="92" t="s">
        <v>34</v>
      </c>
      <c r="D9" s="93" t="s">
        <v>35</v>
      </c>
      <c r="E9" s="94" t="s">
        <v>27</v>
      </c>
      <c r="F9" s="93" t="s">
        <v>28</v>
      </c>
      <c r="G9" s="95">
        <v>1.0</v>
      </c>
      <c r="H9" s="95">
        <v>13.0</v>
      </c>
      <c r="I9" s="30"/>
      <c r="J9" s="5"/>
      <c r="K9" s="86"/>
      <c r="L9" s="87"/>
      <c r="M9" s="87"/>
      <c r="N9" s="88"/>
    </row>
    <row r="10" ht="18.0" customHeight="1">
      <c r="A10" s="6"/>
      <c r="B10" s="20"/>
      <c r="C10" s="92" t="s">
        <v>36</v>
      </c>
      <c r="D10" s="93" t="s">
        <v>26</v>
      </c>
      <c r="E10" s="94" t="s">
        <v>27</v>
      </c>
      <c r="F10" s="93" t="s">
        <v>28</v>
      </c>
      <c r="G10" s="95">
        <v>1.0</v>
      </c>
      <c r="H10" s="95">
        <v>20.0</v>
      </c>
      <c r="I10" s="30"/>
      <c r="J10" s="5"/>
      <c r="K10" s="86"/>
      <c r="L10" s="87"/>
      <c r="M10" s="87"/>
      <c r="N10" s="88"/>
    </row>
    <row r="11" ht="18.0" customHeight="1">
      <c r="A11" s="6"/>
      <c r="B11" s="20"/>
      <c r="C11" s="92" t="s">
        <v>37</v>
      </c>
      <c r="D11" s="93" t="s">
        <v>26</v>
      </c>
      <c r="E11" s="94" t="s">
        <v>27</v>
      </c>
      <c r="F11" s="93" t="s">
        <v>38</v>
      </c>
      <c r="G11" s="95">
        <v>1.0</v>
      </c>
      <c r="H11" s="95">
        <v>21.0</v>
      </c>
      <c r="I11" s="30"/>
      <c r="J11" s="5"/>
      <c r="K11" s="86"/>
      <c r="L11" s="87"/>
      <c r="M11" s="87"/>
      <c r="N11" s="88"/>
    </row>
    <row r="12" ht="18.0" customHeight="1">
      <c r="A12" s="6"/>
      <c r="B12" s="20"/>
      <c r="C12" s="92" t="s">
        <v>39</v>
      </c>
      <c r="D12" s="93" t="s">
        <v>26</v>
      </c>
      <c r="E12" s="94" t="s">
        <v>27</v>
      </c>
      <c r="F12" s="93" t="s">
        <v>30</v>
      </c>
      <c r="G12" s="95">
        <v>1.0</v>
      </c>
      <c r="H12" s="95">
        <v>10.0</v>
      </c>
      <c r="I12" s="30"/>
      <c r="J12" s="5"/>
      <c r="K12" s="86"/>
      <c r="L12" s="87"/>
      <c r="M12" s="87"/>
      <c r="N12" s="88"/>
    </row>
    <row r="13" ht="18.0" customHeight="1">
      <c r="A13" s="6"/>
      <c r="B13" s="20"/>
      <c r="C13" s="96" t="s">
        <v>40</v>
      </c>
      <c r="D13" s="93" t="s">
        <v>35</v>
      </c>
      <c r="E13" s="94" t="s">
        <v>27</v>
      </c>
      <c r="F13" s="93" t="s">
        <v>28</v>
      </c>
      <c r="G13" s="95">
        <v>1.0</v>
      </c>
      <c r="H13" s="95">
        <v>14.0</v>
      </c>
      <c r="I13" s="30"/>
      <c r="J13" s="5"/>
      <c r="K13" s="86"/>
      <c r="L13" s="87"/>
      <c r="M13" s="87"/>
      <c r="N13" s="88"/>
    </row>
    <row r="14" ht="18.0" customHeight="1">
      <c r="A14" s="6"/>
      <c r="B14" s="20"/>
      <c r="C14" s="92" t="s">
        <v>41</v>
      </c>
      <c r="D14" s="93" t="s">
        <v>42</v>
      </c>
      <c r="E14" s="94" t="s">
        <v>27</v>
      </c>
      <c r="F14" s="93" t="s">
        <v>28</v>
      </c>
      <c r="G14" s="95">
        <v>1.0</v>
      </c>
      <c r="H14" s="95">
        <v>15.0</v>
      </c>
      <c r="I14" s="30"/>
      <c r="J14" s="5"/>
      <c r="K14" s="86"/>
      <c r="L14" s="87"/>
      <c r="M14" s="87"/>
      <c r="N14" s="88"/>
    </row>
    <row r="15" ht="18.0" customHeight="1">
      <c r="A15" s="6"/>
      <c r="B15" s="20"/>
      <c r="C15" s="92" t="s">
        <v>43</v>
      </c>
      <c r="D15" s="93" t="s">
        <v>35</v>
      </c>
      <c r="E15" s="94" t="s">
        <v>27</v>
      </c>
      <c r="F15" s="93" t="s">
        <v>28</v>
      </c>
      <c r="G15" s="95">
        <v>1.0</v>
      </c>
      <c r="H15" s="95">
        <v>12.0</v>
      </c>
      <c r="I15" s="30"/>
      <c r="J15" s="5"/>
      <c r="K15" s="86"/>
      <c r="L15" s="87"/>
      <c r="M15" s="87"/>
      <c r="N15" s="88"/>
    </row>
    <row r="16" ht="18.0" customHeight="1">
      <c r="A16" s="6"/>
      <c r="B16" s="20"/>
      <c r="C16" s="92" t="s">
        <v>44</v>
      </c>
      <c r="D16" s="93" t="s">
        <v>26</v>
      </c>
      <c r="E16" s="94" t="s">
        <v>27</v>
      </c>
      <c r="F16" s="93" t="s">
        <v>30</v>
      </c>
      <c r="G16" s="95">
        <v>1.0</v>
      </c>
      <c r="H16" s="95">
        <v>22.0</v>
      </c>
      <c r="I16" s="30"/>
      <c r="J16" s="5"/>
      <c r="K16" s="86"/>
      <c r="L16" s="87"/>
      <c r="M16" s="87"/>
      <c r="N16" s="88"/>
    </row>
    <row r="17" ht="18.0" customHeight="1">
      <c r="A17" s="6"/>
      <c r="B17" s="20"/>
      <c r="C17" s="92" t="s">
        <v>45</v>
      </c>
      <c r="D17" s="93" t="s">
        <v>26</v>
      </c>
      <c r="E17" s="94" t="s">
        <v>27</v>
      </c>
      <c r="F17" s="93" t="s">
        <v>28</v>
      </c>
      <c r="G17" s="95">
        <v>1.0</v>
      </c>
      <c r="H17" s="95">
        <v>23.0</v>
      </c>
      <c r="I17" s="30"/>
      <c r="J17" s="5"/>
      <c r="K17" s="86"/>
      <c r="L17" s="87"/>
      <c r="M17" s="87"/>
      <c r="N17" s="88"/>
    </row>
    <row r="18" ht="18.0" customHeight="1">
      <c r="A18" s="6"/>
      <c r="B18" s="20"/>
      <c r="C18" s="92" t="s">
        <v>46</v>
      </c>
      <c r="D18" s="93" t="s">
        <v>26</v>
      </c>
      <c r="E18" s="94" t="s">
        <v>27</v>
      </c>
      <c r="F18" s="93" t="s">
        <v>28</v>
      </c>
      <c r="G18" s="95">
        <v>1.0</v>
      </c>
      <c r="H18" s="95">
        <v>6.0</v>
      </c>
      <c r="I18" s="30"/>
      <c r="J18" s="5"/>
      <c r="K18" s="86"/>
      <c r="L18" s="87"/>
      <c r="M18" s="87"/>
      <c r="N18" s="88"/>
    </row>
    <row r="19" ht="18.0" customHeight="1">
      <c r="A19" s="6"/>
      <c r="B19" s="20"/>
      <c r="C19" s="92" t="s">
        <v>47</v>
      </c>
      <c r="D19" s="93" t="s">
        <v>35</v>
      </c>
      <c r="E19" s="94" t="s">
        <v>27</v>
      </c>
      <c r="F19" s="93" t="s">
        <v>30</v>
      </c>
      <c r="G19" s="95">
        <v>1.0</v>
      </c>
      <c r="H19" s="95">
        <v>11.0</v>
      </c>
      <c r="I19" s="30"/>
      <c r="J19" s="5"/>
      <c r="K19" s="86"/>
      <c r="L19" s="87"/>
      <c r="M19" s="87"/>
      <c r="N19" s="88"/>
    </row>
    <row r="20" ht="18.0" customHeight="1">
      <c r="A20" s="6"/>
      <c r="B20" s="20"/>
      <c r="C20" s="92" t="s">
        <v>48</v>
      </c>
      <c r="D20" s="93" t="s">
        <v>42</v>
      </c>
      <c r="E20" s="94" t="s">
        <v>27</v>
      </c>
      <c r="F20" s="93" t="s">
        <v>28</v>
      </c>
      <c r="G20" s="95"/>
      <c r="H20" s="95"/>
      <c r="I20" s="30"/>
      <c r="J20" s="5"/>
      <c r="K20" s="86"/>
      <c r="L20" s="87"/>
      <c r="M20" s="87"/>
      <c r="N20" s="88"/>
    </row>
    <row r="21" ht="18.0" customHeight="1">
      <c r="A21" s="6"/>
      <c r="B21" s="20"/>
      <c r="C21" s="92" t="s">
        <v>49</v>
      </c>
      <c r="D21" s="93" t="s">
        <v>32</v>
      </c>
      <c r="E21" s="94" t="s">
        <v>27</v>
      </c>
      <c r="F21" s="93" t="s">
        <v>28</v>
      </c>
      <c r="G21" s="95">
        <v>1.0</v>
      </c>
      <c r="H21" s="95">
        <v>18.0</v>
      </c>
      <c r="I21" s="30"/>
      <c r="J21" s="5"/>
      <c r="K21" s="86"/>
      <c r="L21" s="87"/>
      <c r="M21" s="87"/>
      <c r="N21" s="88"/>
    </row>
    <row r="22" ht="18.0" customHeight="1">
      <c r="A22" s="6"/>
      <c r="B22" s="20"/>
      <c r="C22" s="92" t="s">
        <v>50</v>
      </c>
      <c r="D22" s="93" t="s">
        <v>26</v>
      </c>
      <c r="E22" s="94" t="s">
        <v>27</v>
      </c>
      <c r="F22" s="97" t="s">
        <v>51</v>
      </c>
      <c r="G22" s="95">
        <v>1.0</v>
      </c>
      <c r="H22" s="95">
        <v>7.0</v>
      </c>
      <c r="I22" s="30"/>
      <c r="J22" s="5"/>
      <c r="K22" s="86"/>
      <c r="L22" s="87"/>
      <c r="M22" s="87"/>
      <c r="N22" s="88"/>
    </row>
    <row r="23" ht="18.0" customHeight="1">
      <c r="A23" s="6"/>
      <c r="B23" s="20"/>
      <c r="C23" s="92" t="s">
        <v>52</v>
      </c>
      <c r="D23" s="93" t="s">
        <v>26</v>
      </c>
      <c r="E23" s="94" t="s">
        <v>27</v>
      </c>
      <c r="F23" s="97" t="s">
        <v>51</v>
      </c>
      <c r="G23" s="95">
        <v>1.0</v>
      </c>
      <c r="H23" s="95">
        <v>8.0</v>
      </c>
      <c r="I23" s="30"/>
      <c r="J23" s="5"/>
      <c r="K23" s="86"/>
      <c r="L23" s="87"/>
      <c r="M23" s="87"/>
      <c r="N23" s="88"/>
    </row>
    <row r="24" ht="18.0" customHeight="1">
      <c r="A24" s="6"/>
      <c r="B24" s="20"/>
      <c r="C24" s="92" t="s">
        <v>53</v>
      </c>
      <c r="D24" s="93" t="s">
        <v>32</v>
      </c>
      <c r="E24" s="94" t="s">
        <v>27</v>
      </c>
      <c r="F24" s="97" t="s">
        <v>51</v>
      </c>
      <c r="G24" s="95">
        <v>1.0</v>
      </c>
      <c r="H24" s="95">
        <v>19.0</v>
      </c>
      <c r="I24" s="30"/>
      <c r="J24" s="5"/>
      <c r="K24" s="86"/>
      <c r="L24" s="87"/>
      <c r="M24" s="87"/>
      <c r="N24" s="88"/>
    </row>
    <row r="25" ht="18.0" customHeight="1">
      <c r="A25" s="6"/>
      <c r="B25" s="20"/>
      <c r="C25" s="40"/>
      <c r="D25" s="97" t="s">
        <v>51</v>
      </c>
      <c r="E25" s="94" t="s">
        <v>27</v>
      </c>
      <c r="F25" s="97" t="s">
        <v>51</v>
      </c>
      <c r="G25" s="98"/>
      <c r="H25" s="98"/>
      <c r="I25" s="30"/>
      <c r="J25" s="5"/>
      <c r="K25" s="86"/>
      <c r="L25" s="87"/>
      <c r="M25" s="87"/>
      <c r="N25" s="88"/>
    </row>
    <row r="26" ht="18.0" customHeight="1">
      <c r="A26" s="6"/>
      <c r="B26" s="20"/>
      <c r="C26" s="40"/>
      <c r="D26" s="97" t="s">
        <v>51</v>
      </c>
      <c r="E26" s="94" t="s">
        <v>27</v>
      </c>
      <c r="F26" s="97" t="s">
        <v>51</v>
      </c>
      <c r="G26" s="98"/>
      <c r="H26" s="98"/>
      <c r="I26" s="30"/>
      <c r="J26" s="5"/>
      <c r="K26" s="86"/>
      <c r="L26" s="87"/>
      <c r="M26" s="87"/>
      <c r="N26" s="88"/>
    </row>
    <row r="27" ht="18.0" customHeight="1">
      <c r="A27" s="6"/>
      <c r="B27" s="20"/>
      <c r="C27" s="40"/>
      <c r="D27" s="97" t="s">
        <v>51</v>
      </c>
      <c r="E27" s="94" t="s">
        <v>27</v>
      </c>
      <c r="F27" s="97" t="s">
        <v>51</v>
      </c>
      <c r="G27" s="98"/>
      <c r="H27" s="98"/>
      <c r="I27" s="30"/>
      <c r="J27" s="5"/>
      <c r="K27" s="86"/>
      <c r="L27" s="87"/>
      <c r="M27" s="87"/>
      <c r="N27" s="88"/>
    </row>
    <row r="28" ht="18.0" customHeight="1">
      <c r="A28" s="6"/>
      <c r="B28" s="20"/>
      <c r="C28" s="40"/>
      <c r="D28" s="97" t="s">
        <v>51</v>
      </c>
      <c r="E28" s="94" t="s">
        <v>27</v>
      </c>
      <c r="F28" s="97" t="s">
        <v>51</v>
      </c>
      <c r="G28" s="98"/>
      <c r="H28" s="98"/>
      <c r="I28" s="30"/>
      <c r="J28" s="5"/>
      <c r="K28" s="86"/>
      <c r="L28" s="87"/>
      <c r="M28" s="87"/>
      <c r="N28" s="88"/>
    </row>
    <row r="29" ht="18.0" customHeight="1">
      <c r="A29" s="6"/>
      <c r="B29" s="20"/>
      <c r="C29" s="40"/>
      <c r="D29" s="97" t="s">
        <v>51</v>
      </c>
      <c r="E29" s="94" t="s">
        <v>27</v>
      </c>
      <c r="F29" s="97" t="s">
        <v>51</v>
      </c>
      <c r="G29" s="98"/>
      <c r="H29" s="98"/>
      <c r="I29" s="30"/>
      <c r="J29" s="5"/>
      <c r="K29" s="86"/>
      <c r="L29" s="87"/>
      <c r="M29" s="87"/>
      <c r="N29" s="88"/>
    </row>
    <row r="30" ht="18.0" customHeight="1">
      <c r="A30" s="6"/>
      <c r="B30" s="20"/>
      <c r="C30" s="40"/>
      <c r="D30" s="97" t="s">
        <v>51</v>
      </c>
      <c r="E30" s="94" t="s">
        <v>27</v>
      </c>
      <c r="F30" s="97" t="s">
        <v>51</v>
      </c>
      <c r="G30" s="98"/>
      <c r="H30" s="98"/>
      <c r="I30" s="30"/>
      <c r="J30" s="5"/>
      <c r="K30" s="86"/>
      <c r="L30" s="87"/>
      <c r="M30" s="87"/>
      <c r="N30" s="88"/>
    </row>
    <row r="31" ht="18.0" customHeight="1">
      <c r="A31" s="6"/>
      <c r="B31" s="20"/>
      <c r="C31" s="40"/>
      <c r="D31" s="97" t="s">
        <v>51</v>
      </c>
      <c r="E31" s="94" t="s">
        <v>27</v>
      </c>
      <c r="F31" s="97" t="s">
        <v>51</v>
      </c>
      <c r="G31" s="98"/>
      <c r="H31" s="98"/>
      <c r="I31" s="30"/>
      <c r="J31" s="5"/>
      <c r="K31" s="86"/>
      <c r="L31" s="87"/>
      <c r="M31" s="87"/>
      <c r="N31" s="88"/>
    </row>
    <row r="32" ht="18.0" customHeight="1">
      <c r="A32" s="6"/>
      <c r="B32" s="20"/>
      <c r="C32" s="40"/>
      <c r="D32" s="97" t="s">
        <v>51</v>
      </c>
      <c r="E32" s="94" t="s">
        <v>27</v>
      </c>
      <c r="F32" s="97" t="s">
        <v>51</v>
      </c>
      <c r="G32" s="98"/>
      <c r="H32" s="98"/>
      <c r="I32" s="30"/>
      <c r="J32" s="5"/>
      <c r="K32" s="86"/>
      <c r="L32" s="87"/>
      <c r="M32" s="87"/>
      <c r="N32" s="88"/>
    </row>
    <row r="33" ht="18.0" customHeight="1">
      <c r="A33" s="6"/>
      <c r="B33" s="20"/>
      <c r="C33" s="40"/>
      <c r="D33" s="97" t="s">
        <v>51</v>
      </c>
      <c r="E33" s="94" t="s">
        <v>27</v>
      </c>
      <c r="F33" s="97" t="s">
        <v>51</v>
      </c>
      <c r="G33" s="98"/>
      <c r="H33" s="98"/>
      <c r="I33" s="30"/>
      <c r="J33" s="5"/>
      <c r="K33" s="86"/>
      <c r="L33" s="87"/>
      <c r="M33" s="87"/>
      <c r="N33" s="88"/>
    </row>
    <row r="34" ht="18.0" customHeight="1">
      <c r="A34" s="6"/>
      <c r="B34" s="20"/>
      <c r="C34" s="40"/>
      <c r="D34" s="97" t="s">
        <v>51</v>
      </c>
      <c r="E34" s="94" t="s">
        <v>27</v>
      </c>
      <c r="F34" s="97" t="s">
        <v>51</v>
      </c>
      <c r="G34" s="98"/>
      <c r="H34" s="98"/>
      <c r="I34" s="30"/>
      <c r="J34" s="5"/>
      <c r="K34" s="86"/>
      <c r="L34" s="87"/>
      <c r="M34" s="87"/>
      <c r="N34" s="88"/>
    </row>
    <row r="35" ht="18.0" customHeight="1">
      <c r="A35" s="6"/>
      <c r="B35" s="20"/>
      <c r="C35" s="40"/>
      <c r="D35" s="97" t="s">
        <v>51</v>
      </c>
      <c r="E35" s="94" t="s">
        <v>27</v>
      </c>
      <c r="F35" s="97" t="s">
        <v>51</v>
      </c>
      <c r="G35" s="98"/>
      <c r="H35" s="98"/>
      <c r="I35" s="30"/>
      <c r="J35" s="5"/>
      <c r="K35" s="86"/>
      <c r="L35" s="87"/>
      <c r="M35" s="87"/>
      <c r="N35" s="88"/>
    </row>
    <row r="36" ht="18.0" customHeight="1">
      <c r="A36" s="6"/>
      <c r="B36" s="20"/>
      <c r="C36" s="40"/>
      <c r="D36" s="97" t="s">
        <v>51</v>
      </c>
      <c r="E36" s="94" t="s">
        <v>27</v>
      </c>
      <c r="F36" s="97" t="s">
        <v>51</v>
      </c>
      <c r="G36" s="98"/>
      <c r="H36" s="98"/>
      <c r="I36" s="30"/>
      <c r="J36" s="5"/>
      <c r="K36" s="86"/>
      <c r="L36" s="87"/>
      <c r="M36" s="87"/>
      <c r="N36" s="88"/>
    </row>
    <row r="37" ht="18.0" customHeight="1">
      <c r="A37" s="6"/>
      <c r="B37" s="20"/>
      <c r="C37" s="40"/>
      <c r="D37" s="97" t="s">
        <v>51</v>
      </c>
      <c r="E37" s="94" t="s">
        <v>27</v>
      </c>
      <c r="F37" s="97" t="s">
        <v>51</v>
      </c>
      <c r="G37" s="98"/>
      <c r="H37" s="98"/>
      <c r="I37" s="30"/>
      <c r="J37" s="5"/>
      <c r="K37" s="86"/>
      <c r="L37" s="87"/>
      <c r="M37" s="87"/>
      <c r="N37" s="88"/>
    </row>
    <row r="38" ht="18.0" customHeight="1">
      <c r="A38" s="6"/>
      <c r="B38" s="20"/>
      <c r="C38" s="40"/>
      <c r="D38" s="97" t="s">
        <v>51</v>
      </c>
      <c r="E38" s="94" t="s">
        <v>27</v>
      </c>
      <c r="F38" s="97" t="s">
        <v>51</v>
      </c>
      <c r="G38" s="98"/>
      <c r="H38" s="98"/>
      <c r="I38" s="30"/>
      <c r="J38" s="5"/>
      <c r="K38" s="86"/>
      <c r="L38" s="87"/>
      <c r="M38" s="87"/>
      <c r="N38" s="88"/>
    </row>
    <row r="39" ht="18.0" customHeight="1">
      <c r="A39" s="6"/>
      <c r="B39" s="20"/>
      <c r="C39" s="40"/>
      <c r="D39" s="97" t="s">
        <v>51</v>
      </c>
      <c r="E39" s="94" t="s">
        <v>27</v>
      </c>
      <c r="F39" s="97" t="s">
        <v>51</v>
      </c>
      <c r="G39" s="98"/>
      <c r="H39" s="98"/>
      <c r="I39" s="30"/>
      <c r="J39" s="5"/>
      <c r="K39" s="86"/>
      <c r="L39" s="87"/>
      <c r="M39" s="87"/>
      <c r="N39" s="88"/>
    </row>
    <row r="40" ht="18.0" customHeight="1">
      <c r="A40" s="6"/>
      <c r="B40" s="20"/>
      <c r="C40" s="40"/>
      <c r="D40" s="97" t="s">
        <v>51</v>
      </c>
      <c r="E40" s="94" t="s">
        <v>27</v>
      </c>
      <c r="F40" s="97" t="s">
        <v>51</v>
      </c>
      <c r="G40" s="98"/>
      <c r="H40" s="98"/>
      <c r="I40" s="30"/>
      <c r="J40" s="5"/>
      <c r="K40" s="86"/>
      <c r="L40" s="87"/>
      <c r="M40" s="87"/>
      <c r="N40" s="88"/>
    </row>
    <row r="41" ht="18.0" customHeight="1">
      <c r="A41" s="6"/>
      <c r="B41" s="20"/>
      <c r="C41" s="40"/>
      <c r="D41" s="97" t="s">
        <v>51</v>
      </c>
      <c r="E41" s="94" t="s">
        <v>27</v>
      </c>
      <c r="F41" s="97" t="s">
        <v>51</v>
      </c>
      <c r="G41" s="98"/>
      <c r="H41" s="98"/>
      <c r="I41" s="30"/>
      <c r="J41" s="5"/>
      <c r="K41" s="86"/>
      <c r="L41" s="87"/>
      <c r="M41" s="87"/>
      <c r="N41" s="88"/>
    </row>
    <row r="42" ht="18.0" customHeight="1">
      <c r="A42" s="6"/>
      <c r="B42" s="20"/>
      <c r="C42" s="40"/>
      <c r="D42" s="97" t="s">
        <v>51</v>
      </c>
      <c r="E42" s="94" t="s">
        <v>27</v>
      </c>
      <c r="F42" s="97" t="s">
        <v>51</v>
      </c>
      <c r="G42" s="98"/>
      <c r="H42" s="98"/>
      <c r="I42" s="30"/>
      <c r="J42" s="5"/>
      <c r="K42" s="86"/>
      <c r="L42" s="87"/>
      <c r="M42" s="87"/>
      <c r="N42" s="88"/>
    </row>
    <row r="43" ht="18.0" customHeight="1">
      <c r="A43" s="6"/>
      <c r="B43" s="20"/>
      <c r="C43" s="40"/>
      <c r="D43" s="97" t="s">
        <v>51</v>
      </c>
      <c r="E43" s="94" t="s">
        <v>27</v>
      </c>
      <c r="F43" s="97" t="s">
        <v>51</v>
      </c>
      <c r="G43" s="98"/>
      <c r="H43" s="98"/>
      <c r="I43" s="30"/>
      <c r="J43" s="5"/>
      <c r="K43" s="86"/>
      <c r="L43" s="87"/>
      <c r="M43" s="87"/>
      <c r="N43" s="88"/>
    </row>
    <row r="44" ht="18.0" customHeight="1">
      <c r="A44" s="6"/>
      <c r="B44" s="20"/>
      <c r="C44" s="40"/>
      <c r="D44" s="97" t="s">
        <v>51</v>
      </c>
      <c r="E44" s="94" t="s">
        <v>27</v>
      </c>
      <c r="F44" s="97" t="s">
        <v>51</v>
      </c>
      <c r="G44" s="98"/>
      <c r="H44" s="98"/>
      <c r="I44" s="30"/>
      <c r="J44" s="5"/>
      <c r="K44" s="86"/>
      <c r="L44" s="87"/>
      <c r="M44" s="87"/>
      <c r="N44" s="88"/>
    </row>
    <row r="45" ht="18.0" customHeight="1">
      <c r="A45" s="6"/>
      <c r="B45" s="20"/>
      <c r="C45" s="40"/>
      <c r="D45" s="97" t="s">
        <v>51</v>
      </c>
      <c r="E45" s="94" t="s">
        <v>27</v>
      </c>
      <c r="F45" s="97" t="s">
        <v>51</v>
      </c>
      <c r="G45" s="98"/>
      <c r="H45" s="98"/>
      <c r="I45" s="30"/>
      <c r="J45" s="5"/>
      <c r="K45" s="86"/>
      <c r="L45" s="87"/>
      <c r="M45" s="87"/>
      <c r="N45" s="88"/>
    </row>
    <row r="46" ht="18.0" customHeight="1">
      <c r="A46" s="6"/>
      <c r="B46" s="20"/>
      <c r="C46" s="40"/>
      <c r="D46" s="97" t="s">
        <v>51</v>
      </c>
      <c r="E46" s="94" t="s">
        <v>27</v>
      </c>
      <c r="F46" s="97" t="s">
        <v>51</v>
      </c>
      <c r="G46" s="98"/>
      <c r="H46" s="98"/>
      <c r="I46" s="30"/>
      <c r="J46" s="5"/>
      <c r="K46" s="86"/>
      <c r="L46" s="87"/>
      <c r="M46" s="87"/>
      <c r="N46" s="88"/>
    </row>
    <row r="47" ht="18.0" customHeight="1">
      <c r="A47" s="6"/>
      <c r="B47" s="20"/>
      <c r="C47" s="40"/>
      <c r="D47" s="97" t="s">
        <v>51</v>
      </c>
      <c r="E47" s="94" t="s">
        <v>27</v>
      </c>
      <c r="F47" s="97" t="s">
        <v>51</v>
      </c>
      <c r="G47" s="98"/>
      <c r="H47" s="98"/>
      <c r="I47" s="30"/>
      <c r="J47" s="5"/>
      <c r="K47" s="86"/>
      <c r="L47" s="87"/>
      <c r="M47" s="87"/>
      <c r="N47" s="88"/>
    </row>
    <row r="48" ht="18.0" customHeight="1">
      <c r="A48" s="6"/>
      <c r="B48" s="20"/>
      <c r="C48" s="40"/>
      <c r="D48" s="97" t="s">
        <v>51</v>
      </c>
      <c r="E48" s="94" t="s">
        <v>27</v>
      </c>
      <c r="F48" s="97" t="s">
        <v>51</v>
      </c>
      <c r="G48" s="98"/>
      <c r="H48" s="98"/>
      <c r="I48" s="30"/>
      <c r="J48" s="5"/>
      <c r="K48" s="86"/>
      <c r="L48" s="87"/>
      <c r="M48" s="87"/>
      <c r="N48" s="88"/>
    </row>
    <row r="49" ht="18.0" customHeight="1">
      <c r="A49" s="6"/>
      <c r="B49" s="20"/>
      <c r="C49" s="40"/>
      <c r="D49" s="97" t="s">
        <v>51</v>
      </c>
      <c r="E49" s="94" t="s">
        <v>27</v>
      </c>
      <c r="F49" s="97" t="s">
        <v>51</v>
      </c>
      <c r="G49" s="98"/>
      <c r="H49" s="98"/>
      <c r="I49" s="30"/>
      <c r="J49" s="5"/>
      <c r="K49" s="86"/>
      <c r="L49" s="87"/>
      <c r="M49" s="87"/>
      <c r="N49" s="88"/>
    </row>
    <row r="50" ht="18.0" customHeight="1">
      <c r="A50" s="6"/>
      <c r="B50" s="20"/>
      <c r="C50" s="40"/>
      <c r="D50" s="97" t="s">
        <v>51</v>
      </c>
      <c r="E50" s="94" t="s">
        <v>27</v>
      </c>
      <c r="F50" s="97" t="s">
        <v>51</v>
      </c>
      <c r="G50" s="98"/>
      <c r="H50" s="98"/>
      <c r="I50" s="30"/>
      <c r="J50" s="5"/>
      <c r="K50" s="86"/>
      <c r="L50" s="87"/>
      <c r="M50" s="87"/>
      <c r="N50" s="88"/>
    </row>
    <row r="51" ht="18.0" customHeight="1">
      <c r="A51" s="6"/>
      <c r="B51" s="20"/>
      <c r="C51" s="40"/>
      <c r="D51" s="97" t="s">
        <v>51</v>
      </c>
      <c r="E51" s="94" t="s">
        <v>27</v>
      </c>
      <c r="F51" s="97" t="s">
        <v>51</v>
      </c>
      <c r="G51" s="98"/>
      <c r="H51" s="98"/>
      <c r="I51" s="30"/>
      <c r="J51" s="5"/>
      <c r="K51" s="86"/>
      <c r="L51" s="87"/>
      <c r="M51" s="87"/>
      <c r="N51" s="88"/>
    </row>
    <row r="52" ht="18.0" customHeight="1">
      <c r="A52" s="6"/>
      <c r="B52" s="20"/>
      <c r="C52" s="40"/>
      <c r="D52" s="97" t="s">
        <v>51</v>
      </c>
      <c r="E52" s="94" t="s">
        <v>27</v>
      </c>
      <c r="F52" s="97" t="s">
        <v>51</v>
      </c>
      <c r="G52" s="98"/>
      <c r="H52" s="98"/>
      <c r="I52" s="30"/>
      <c r="J52" s="5"/>
      <c r="K52" s="86"/>
      <c r="L52" s="87"/>
      <c r="M52" s="87"/>
      <c r="N52" s="88"/>
    </row>
    <row r="53" ht="18.0" customHeight="1">
      <c r="A53" s="6"/>
      <c r="B53" s="20"/>
      <c r="C53" s="40"/>
      <c r="D53" s="97" t="s">
        <v>51</v>
      </c>
      <c r="E53" s="94" t="s">
        <v>27</v>
      </c>
      <c r="F53" s="97" t="s">
        <v>51</v>
      </c>
      <c r="G53" s="98"/>
      <c r="H53" s="98"/>
      <c r="I53" s="30"/>
      <c r="J53" s="5"/>
      <c r="K53" s="86"/>
      <c r="L53" s="87"/>
      <c r="M53" s="87"/>
      <c r="N53" s="88"/>
    </row>
    <row r="54" ht="18.0" customHeight="1">
      <c r="A54" s="6"/>
      <c r="B54" s="20"/>
      <c r="C54" s="40"/>
      <c r="D54" s="97" t="s">
        <v>51</v>
      </c>
      <c r="E54" s="94" t="s">
        <v>27</v>
      </c>
      <c r="F54" s="97" t="s">
        <v>51</v>
      </c>
      <c r="G54" s="98"/>
      <c r="H54" s="98"/>
      <c r="I54" s="30"/>
      <c r="J54" s="5"/>
      <c r="K54" s="86"/>
      <c r="L54" s="87"/>
      <c r="M54" s="87"/>
      <c r="N54" s="88"/>
    </row>
    <row r="55" ht="18.0" customHeight="1">
      <c r="A55" s="6"/>
      <c r="B55" s="20"/>
      <c r="C55" s="40"/>
      <c r="D55" s="97" t="s">
        <v>51</v>
      </c>
      <c r="E55" s="94" t="s">
        <v>27</v>
      </c>
      <c r="F55" s="97" t="s">
        <v>51</v>
      </c>
      <c r="G55" s="98"/>
      <c r="H55" s="98"/>
      <c r="I55" s="30"/>
      <c r="J55" s="5"/>
      <c r="K55" s="86"/>
      <c r="L55" s="87"/>
      <c r="M55" s="87"/>
      <c r="N55" s="88"/>
    </row>
    <row r="56" ht="18.0" customHeight="1">
      <c r="A56" s="6"/>
      <c r="B56" s="20"/>
      <c r="C56" s="40"/>
      <c r="D56" s="97" t="s">
        <v>51</v>
      </c>
      <c r="E56" s="94" t="s">
        <v>27</v>
      </c>
      <c r="F56" s="97" t="s">
        <v>51</v>
      </c>
      <c r="G56" s="98"/>
      <c r="H56" s="98"/>
      <c r="I56" s="30"/>
      <c r="J56" s="5"/>
      <c r="K56" s="86"/>
      <c r="L56" s="87"/>
      <c r="M56" s="87"/>
      <c r="N56" s="88"/>
    </row>
    <row r="57" ht="18.0" customHeight="1">
      <c r="A57" s="6"/>
      <c r="B57" s="20"/>
      <c r="C57" s="40"/>
      <c r="D57" s="97" t="s">
        <v>51</v>
      </c>
      <c r="E57" s="94" t="s">
        <v>27</v>
      </c>
      <c r="F57" s="97" t="s">
        <v>51</v>
      </c>
      <c r="G57" s="98"/>
      <c r="H57" s="98"/>
      <c r="I57" s="30"/>
      <c r="J57" s="5"/>
      <c r="K57" s="86"/>
      <c r="L57" s="87"/>
      <c r="M57" s="87"/>
      <c r="N57" s="88"/>
    </row>
    <row r="58" ht="18.0" customHeight="1">
      <c r="A58" s="6"/>
      <c r="B58" s="20"/>
      <c r="C58" s="40"/>
      <c r="D58" s="97" t="s">
        <v>51</v>
      </c>
      <c r="E58" s="94" t="s">
        <v>27</v>
      </c>
      <c r="F58" s="97" t="s">
        <v>51</v>
      </c>
      <c r="G58" s="98"/>
      <c r="H58" s="98"/>
      <c r="I58" s="30"/>
      <c r="J58" s="5"/>
      <c r="K58" s="86"/>
      <c r="L58" s="87"/>
      <c r="M58" s="87"/>
      <c r="N58" s="88"/>
    </row>
    <row r="59" ht="18.0" customHeight="1">
      <c r="A59" s="6"/>
      <c r="B59" s="20"/>
      <c r="C59" s="40"/>
      <c r="D59" s="97" t="s">
        <v>51</v>
      </c>
      <c r="E59" s="94" t="s">
        <v>27</v>
      </c>
      <c r="F59" s="97" t="s">
        <v>51</v>
      </c>
      <c r="G59" s="98"/>
      <c r="H59" s="98"/>
      <c r="I59" s="30"/>
      <c r="J59" s="5"/>
      <c r="K59" s="86"/>
      <c r="L59" s="87"/>
      <c r="M59" s="87"/>
      <c r="N59" s="88"/>
    </row>
    <row r="60" ht="18.0" customHeight="1">
      <c r="A60" s="6"/>
      <c r="B60" s="20"/>
      <c r="C60" s="40"/>
      <c r="D60" s="97" t="s">
        <v>51</v>
      </c>
      <c r="E60" s="94" t="s">
        <v>27</v>
      </c>
      <c r="F60" s="97" t="s">
        <v>51</v>
      </c>
      <c r="G60" s="98"/>
      <c r="H60" s="98"/>
      <c r="I60" s="30"/>
      <c r="J60" s="5"/>
      <c r="K60" s="86"/>
      <c r="L60" s="87"/>
      <c r="M60" s="87"/>
      <c r="N60" s="88"/>
    </row>
    <row r="61" ht="18.0" customHeight="1">
      <c r="A61" s="6"/>
      <c r="B61" s="20"/>
      <c r="C61" s="40"/>
      <c r="D61" s="97" t="s">
        <v>51</v>
      </c>
      <c r="E61" s="94" t="s">
        <v>27</v>
      </c>
      <c r="F61" s="97" t="s">
        <v>51</v>
      </c>
      <c r="G61" s="98"/>
      <c r="H61" s="98"/>
      <c r="I61" s="30"/>
      <c r="J61" s="5"/>
      <c r="K61" s="86"/>
      <c r="L61" s="87"/>
      <c r="M61" s="87"/>
      <c r="N61" s="88"/>
    </row>
    <row r="62" ht="18.0" customHeight="1">
      <c r="A62" s="6"/>
      <c r="B62" s="20"/>
      <c r="C62" s="40"/>
      <c r="D62" s="97" t="s">
        <v>51</v>
      </c>
      <c r="E62" s="94" t="s">
        <v>27</v>
      </c>
      <c r="F62" s="97" t="s">
        <v>51</v>
      </c>
      <c r="G62" s="98"/>
      <c r="H62" s="98"/>
      <c r="I62" s="30"/>
      <c r="J62" s="5"/>
      <c r="K62" s="86"/>
      <c r="L62" s="87"/>
      <c r="M62" s="87"/>
      <c r="N62" s="88"/>
    </row>
    <row r="63" ht="18.0" customHeight="1">
      <c r="A63" s="6"/>
      <c r="B63" s="20"/>
      <c r="C63" s="65"/>
      <c r="D63" s="97" t="s">
        <v>51</v>
      </c>
      <c r="E63" s="94" t="s">
        <v>27</v>
      </c>
      <c r="F63" s="97" t="s">
        <v>51</v>
      </c>
      <c r="G63" s="98"/>
      <c r="H63" s="98"/>
      <c r="I63" s="30"/>
      <c r="J63" s="5"/>
      <c r="K63" s="86"/>
      <c r="L63" s="87"/>
      <c r="M63" s="87"/>
      <c r="N63" s="88"/>
    </row>
    <row r="64" ht="18.0" customHeight="1">
      <c r="A64" s="6"/>
      <c r="B64" s="20"/>
      <c r="C64" s="67"/>
      <c r="D64" s="97" t="s">
        <v>51</v>
      </c>
      <c r="E64" s="94" t="s">
        <v>27</v>
      </c>
      <c r="F64" s="97" t="s">
        <v>51</v>
      </c>
      <c r="G64" s="98"/>
      <c r="H64" s="98"/>
      <c r="I64" s="30"/>
      <c r="J64" s="5"/>
      <c r="K64" s="86"/>
      <c r="L64" s="87"/>
      <c r="M64" s="87"/>
      <c r="N64" s="88"/>
    </row>
    <row r="65" ht="18.0" customHeight="1">
      <c r="A65" s="6"/>
      <c r="B65" s="20"/>
      <c r="C65" s="67"/>
      <c r="D65" s="97" t="s">
        <v>51</v>
      </c>
      <c r="E65" s="94" t="s">
        <v>27</v>
      </c>
      <c r="F65" s="97" t="s">
        <v>51</v>
      </c>
      <c r="G65" s="98"/>
      <c r="H65" s="98"/>
      <c r="I65" s="30"/>
      <c r="J65" s="5"/>
      <c r="K65" s="86"/>
      <c r="L65" s="87"/>
      <c r="M65" s="87"/>
      <c r="N65" s="88"/>
    </row>
    <row r="66" ht="18.0" customHeight="1">
      <c r="A66" s="6"/>
      <c r="B66" s="20"/>
      <c r="C66" s="67"/>
      <c r="D66" s="97" t="s">
        <v>51</v>
      </c>
      <c r="E66" s="94" t="s">
        <v>27</v>
      </c>
      <c r="F66" s="97" t="s">
        <v>51</v>
      </c>
      <c r="G66" s="98"/>
      <c r="H66" s="98"/>
      <c r="I66" s="30"/>
      <c r="J66" s="5"/>
      <c r="K66" s="86"/>
      <c r="L66" s="87"/>
      <c r="M66" s="87"/>
      <c r="N66" s="88"/>
    </row>
    <row r="67" ht="18.0" customHeight="1">
      <c r="A67" s="6"/>
      <c r="B67" s="20"/>
      <c r="C67" s="67"/>
      <c r="D67" s="97" t="s">
        <v>51</v>
      </c>
      <c r="E67" s="94" t="s">
        <v>27</v>
      </c>
      <c r="F67" s="97" t="s">
        <v>51</v>
      </c>
      <c r="G67" s="98"/>
      <c r="H67" s="98"/>
      <c r="I67" s="30"/>
      <c r="J67" s="5"/>
      <c r="K67" s="86"/>
      <c r="L67" s="87"/>
      <c r="M67" s="87"/>
      <c r="N67" s="88"/>
    </row>
    <row r="68" ht="18.0" customHeight="1">
      <c r="A68" s="6"/>
      <c r="B68" s="20"/>
      <c r="C68" s="67"/>
      <c r="D68" s="97" t="s">
        <v>51</v>
      </c>
      <c r="E68" s="94" t="s">
        <v>27</v>
      </c>
      <c r="F68" s="97" t="s">
        <v>51</v>
      </c>
      <c r="G68" s="98"/>
      <c r="H68" s="98"/>
      <c r="I68" s="30"/>
      <c r="J68" s="5"/>
      <c r="K68" s="86"/>
      <c r="L68" s="87"/>
      <c r="M68" s="87"/>
      <c r="N68" s="88"/>
    </row>
    <row r="69" ht="18.0" customHeight="1">
      <c r="A69" s="6"/>
      <c r="B69" s="20"/>
      <c r="C69" s="67"/>
      <c r="D69" s="97" t="s">
        <v>51</v>
      </c>
      <c r="E69" s="94" t="s">
        <v>27</v>
      </c>
      <c r="F69" s="97" t="s">
        <v>51</v>
      </c>
      <c r="G69" s="98"/>
      <c r="H69" s="98"/>
      <c r="I69" s="30"/>
      <c r="J69" s="5"/>
      <c r="K69" s="86"/>
      <c r="L69" s="87"/>
      <c r="M69" s="87"/>
      <c r="N69" s="88"/>
    </row>
    <row r="70" ht="18.0" customHeight="1">
      <c r="A70" s="6"/>
      <c r="B70" s="20"/>
      <c r="C70" s="67"/>
      <c r="D70" s="97" t="s">
        <v>51</v>
      </c>
      <c r="E70" s="94" t="s">
        <v>27</v>
      </c>
      <c r="F70" s="97" t="s">
        <v>51</v>
      </c>
      <c r="G70" s="98"/>
      <c r="H70" s="98"/>
      <c r="I70" s="30"/>
      <c r="J70" s="5"/>
      <c r="K70" s="86"/>
      <c r="L70" s="87"/>
      <c r="M70" s="87"/>
      <c r="N70" s="88"/>
    </row>
    <row r="71" ht="18.0" customHeight="1">
      <c r="A71" s="6"/>
      <c r="B71" s="20"/>
      <c r="C71" s="67"/>
      <c r="D71" s="97" t="s">
        <v>51</v>
      </c>
      <c r="E71" s="94" t="s">
        <v>27</v>
      </c>
      <c r="F71" s="97" t="s">
        <v>51</v>
      </c>
      <c r="G71" s="98"/>
      <c r="H71" s="98"/>
      <c r="I71" s="30"/>
      <c r="J71" s="5"/>
      <c r="K71" s="86"/>
      <c r="L71" s="87"/>
      <c r="M71" s="87"/>
      <c r="N71" s="88"/>
    </row>
    <row r="72" ht="18.0" customHeight="1">
      <c r="A72" s="6"/>
      <c r="B72" s="20"/>
      <c r="C72" s="67"/>
      <c r="D72" s="97" t="s">
        <v>51</v>
      </c>
      <c r="E72" s="94" t="s">
        <v>27</v>
      </c>
      <c r="F72" s="97" t="s">
        <v>51</v>
      </c>
      <c r="G72" s="98"/>
      <c r="H72" s="98"/>
      <c r="I72" s="30"/>
      <c r="J72" s="5"/>
      <c r="K72" s="86"/>
      <c r="L72" s="87"/>
      <c r="M72" s="87"/>
      <c r="N72" s="88"/>
    </row>
    <row r="73" ht="18.0" customHeight="1">
      <c r="A73" s="6"/>
      <c r="B73" s="20"/>
      <c r="C73" s="67"/>
      <c r="D73" s="97" t="s">
        <v>51</v>
      </c>
      <c r="E73" s="94" t="s">
        <v>27</v>
      </c>
      <c r="F73" s="97" t="s">
        <v>51</v>
      </c>
      <c r="G73" s="98"/>
      <c r="H73" s="98"/>
      <c r="I73" s="30"/>
      <c r="J73" s="5"/>
      <c r="K73" s="86"/>
      <c r="L73" s="87"/>
      <c r="M73" s="87"/>
      <c r="N73" s="88"/>
    </row>
    <row r="74" ht="18.0" customHeight="1">
      <c r="A74" s="6"/>
      <c r="B74" s="20"/>
      <c r="C74" s="67"/>
      <c r="D74" s="97" t="s">
        <v>51</v>
      </c>
      <c r="E74" s="94" t="s">
        <v>27</v>
      </c>
      <c r="F74" s="97" t="s">
        <v>51</v>
      </c>
      <c r="G74" s="98"/>
      <c r="H74" s="98"/>
      <c r="I74" s="30"/>
      <c r="J74" s="5"/>
      <c r="K74" s="86"/>
      <c r="L74" s="87"/>
      <c r="M74" s="87"/>
      <c r="N74" s="88"/>
    </row>
    <row r="75" ht="18.0" customHeight="1">
      <c r="A75" s="6"/>
      <c r="B75" s="20"/>
      <c r="C75" s="67"/>
      <c r="D75" s="97" t="s">
        <v>51</v>
      </c>
      <c r="E75" s="94" t="s">
        <v>27</v>
      </c>
      <c r="F75" s="97" t="s">
        <v>51</v>
      </c>
      <c r="G75" s="98"/>
      <c r="H75" s="98"/>
      <c r="I75" s="30"/>
      <c r="J75" s="5"/>
      <c r="K75" s="86"/>
      <c r="L75" s="87"/>
      <c r="M75" s="87"/>
      <c r="N75" s="88"/>
    </row>
    <row r="76" ht="18.0" customHeight="1">
      <c r="A76" s="6"/>
      <c r="B76" s="20"/>
      <c r="C76" s="67"/>
      <c r="D76" s="97" t="s">
        <v>51</v>
      </c>
      <c r="E76" s="94" t="s">
        <v>27</v>
      </c>
      <c r="F76" s="97" t="s">
        <v>51</v>
      </c>
      <c r="G76" s="98"/>
      <c r="H76" s="98"/>
      <c r="I76" s="30"/>
      <c r="J76" s="5"/>
      <c r="K76" s="86"/>
      <c r="L76" s="87"/>
      <c r="M76" s="87"/>
      <c r="N76" s="88"/>
    </row>
    <row r="77" ht="18.0" customHeight="1">
      <c r="A77" s="6"/>
      <c r="B77" s="20"/>
      <c r="C77" s="67"/>
      <c r="D77" s="97" t="s">
        <v>51</v>
      </c>
      <c r="E77" s="94" t="s">
        <v>27</v>
      </c>
      <c r="F77" s="97" t="s">
        <v>51</v>
      </c>
      <c r="G77" s="98"/>
      <c r="H77" s="98"/>
      <c r="I77" s="30"/>
      <c r="J77" s="5"/>
      <c r="K77" s="86"/>
      <c r="L77" s="87"/>
      <c r="M77" s="87"/>
      <c r="N77" s="88"/>
    </row>
    <row r="78" ht="18.0" customHeight="1">
      <c r="A78" s="6"/>
      <c r="B78" s="20"/>
      <c r="C78" s="67"/>
      <c r="D78" s="97" t="s">
        <v>51</v>
      </c>
      <c r="E78" s="94" t="s">
        <v>27</v>
      </c>
      <c r="F78" s="97" t="s">
        <v>51</v>
      </c>
      <c r="G78" s="98"/>
      <c r="H78" s="98"/>
      <c r="I78" s="30"/>
      <c r="J78" s="5"/>
      <c r="K78" s="86"/>
      <c r="L78" s="87"/>
      <c r="M78" s="87"/>
      <c r="N78" s="88"/>
    </row>
    <row r="79" ht="18.0" customHeight="1">
      <c r="A79" s="6"/>
      <c r="B79" s="99"/>
      <c r="C79" s="40"/>
      <c r="D79" s="97" t="s">
        <v>51</v>
      </c>
      <c r="E79" s="94" t="s">
        <v>27</v>
      </c>
      <c r="F79" s="97" t="s">
        <v>51</v>
      </c>
      <c r="G79" s="98"/>
      <c r="H79" s="98"/>
      <c r="I79" s="100"/>
      <c r="J79" s="5"/>
      <c r="K79" s="86"/>
      <c r="L79" s="87"/>
      <c r="M79" s="87"/>
      <c r="N79" s="88"/>
    </row>
    <row r="80" ht="18.0" customHeight="1">
      <c r="A80" s="6"/>
      <c r="B80" s="99"/>
      <c r="C80" s="40"/>
      <c r="D80" s="97" t="s">
        <v>51</v>
      </c>
      <c r="E80" s="94" t="s">
        <v>27</v>
      </c>
      <c r="F80" s="97" t="s">
        <v>51</v>
      </c>
      <c r="G80" s="98"/>
      <c r="H80" s="98"/>
      <c r="I80" s="100"/>
      <c r="J80" s="5"/>
      <c r="K80" s="101"/>
      <c r="L80" s="102"/>
      <c r="M80" s="102"/>
      <c r="N80" s="103"/>
    </row>
    <row r="81" ht="7.5" customHeight="1">
      <c r="A81" s="6"/>
      <c r="B81" s="70"/>
      <c r="C81" s="71"/>
      <c r="D81" s="71"/>
      <c r="E81" s="71"/>
      <c r="F81" s="71"/>
      <c r="G81" s="104"/>
      <c r="H81" s="104"/>
      <c r="I81" s="72"/>
      <c r="J81" s="5"/>
    </row>
    <row r="82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5"/>
    </row>
    <row r="83" ht="15.75" customHeight="1">
      <c r="A83" s="6"/>
      <c r="J83" s="105"/>
    </row>
    <row r="84" ht="15.75" customHeight="1">
      <c r="A84" s="6"/>
      <c r="J84" s="105"/>
    </row>
    <row r="85" ht="15.75" customHeight="1">
      <c r="A85" s="6"/>
      <c r="J85" s="105"/>
    </row>
    <row r="86" ht="15.75" customHeight="1">
      <c r="J86" s="105"/>
    </row>
    <row r="87" ht="15.75" customHeight="1">
      <c r="J87" s="105"/>
    </row>
    <row r="88" ht="15.75" customHeight="1">
      <c r="J88" s="105"/>
    </row>
    <row r="89" ht="15.75" customHeight="1">
      <c r="J89" s="105"/>
    </row>
    <row r="90" ht="15.75" customHeight="1">
      <c r="J90" s="105"/>
    </row>
    <row r="91" ht="15.75" customHeight="1">
      <c r="J91" s="105"/>
    </row>
    <row r="92" ht="15.75" customHeight="1">
      <c r="J92" s="105"/>
    </row>
    <row r="93" ht="15.75" customHeight="1">
      <c r="J93" s="105"/>
    </row>
    <row r="94" ht="15.75" customHeight="1">
      <c r="J94" s="105"/>
    </row>
    <row r="95" ht="15.75" customHeight="1">
      <c r="J95" s="105"/>
    </row>
    <row r="96" ht="15.75" customHeight="1">
      <c r="J96" s="105"/>
    </row>
    <row r="97" ht="15.75" customHeight="1">
      <c r="J97" s="105"/>
    </row>
    <row r="98" ht="15.75" customHeight="1">
      <c r="J98" s="105"/>
    </row>
    <row r="99" ht="15.75" customHeight="1">
      <c r="J99" s="105"/>
    </row>
    <row r="100" ht="15.75" customHeight="1">
      <c r="J100" s="105"/>
    </row>
    <row r="101" ht="15.75" customHeight="1">
      <c r="J101" s="105"/>
    </row>
    <row r="102" ht="15.75" customHeight="1">
      <c r="J102" s="105"/>
    </row>
    <row r="103" ht="15.75" customHeight="1">
      <c r="J103" s="105"/>
    </row>
    <row r="104" ht="15.75" customHeight="1">
      <c r="J104" s="105"/>
    </row>
    <row r="105" ht="15.75" customHeight="1">
      <c r="J105" s="105"/>
    </row>
    <row r="106" ht="15.75" customHeight="1">
      <c r="J106" s="105"/>
    </row>
    <row r="107" ht="15.75" customHeight="1">
      <c r="J107" s="105"/>
    </row>
    <row r="108" ht="15.75" customHeight="1">
      <c r="J108" s="105"/>
    </row>
    <row r="109" ht="15.75" customHeight="1">
      <c r="J109" s="105"/>
    </row>
    <row r="110" ht="15.75" customHeight="1">
      <c r="J110" s="105"/>
    </row>
    <row r="111" ht="15.75" customHeight="1">
      <c r="J111" s="105"/>
    </row>
    <row r="112" ht="15.75" customHeight="1">
      <c r="J112" s="105"/>
    </row>
    <row r="113" ht="15.75" customHeight="1">
      <c r="J113" s="105"/>
    </row>
    <row r="114" ht="15.75" customHeight="1">
      <c r="J114" s="105"/>
    </row>
    <row r="115" ht="15.75" customHeight="1">
      <c r="J115" s="105"/>
    </row>
    <row r="116" ht="15.75" customHeight="1">
      <c r="J116" s="105"/>
    </row>
    <row r="117" ht="15.75" customHeight="1">
      <c r="J117" s="105"/>
    </row>
    <row r="118" ht="15.75" customHeight="1">
      <c r="J118" s="105"/>
    </row>
    <row r="119" ht="15.75" customHeight="1">
      <c r="J119" s="105"/>
    </row>
    <row r="120" ht="15.75" customHeight="1">
      <c r="J120" s="105"/>
    </row>
    <row r="121" ht="15.75" customHeight="1">
      <c r="J121" s="105"/>
    </row>
    <row r="122" ht="15.75" customHeight="1">
      <c r="J122" s="105"/>
    </row>
    <row r="123" ht="15.75" customHeight="1">
      <c r="J123" s="105"/>
    </row>
    <row r="124" ht="15.75" customHeight="1">
      <c r="J124" s="105"/>
    </row>
    <row r="125" ht="15.75" customHeight="1">
      <c r="J125" s="105"/>
    </row>
    <row r="126" ht="15.75" customHeight="1">
      <c r="J126" s="105"/>
    </row>
    <row r="127" ht="15.75" customHeight="1">
      <c r="J127" s="105"/>
    </row>
    <row r="128" ht="15.75" customHeight="1">
      <c r="J128" s="105"/>
    </row>
    <row r="129" ht="15.75" customHeight="1">
      <c r="J129" s="105"/>
    </row>
    <row r="130" ht="15.75" customHeight="1">
      <c r="J130" s="105"/>
    </row>
    <row r="131" ht="15.75" customHeight="1">
      <c r="J131" s="105"/>
    </row>
    <row r="132" ht="15.75" customHeight="1">
      <c r="J132" s="105"/>
    </row>
    <row r="133" ht="15.75" customHeight="1">
      <c r="J133" s="105"/>
    </row>
    <row r="134" ht="15.75" customHeight="1">
      <c r="J134" s="105"/>
    </row>
    <row r="135" ht="15.75" customHeight="1">
      <c r="J135" s="105"/>
    </row>
    <row r="136" ht="15.75" customHeight="1">
      <c r="J136" s="105"/>
    </row>
    <row r="137" ht="15.75" customHeight="1">
      <c r="J137" s="105"/>
    </row>
    <row r="138" ht="15.75" customHeight="1">
      <c r="J138" s="105"/>
    </row>
    <row r="139" ht="15.75" customHeight="1">
      <c r="J139" s="105"/>
    </row>
    <row r="140" ht="15.75" customHeight="1">
      <c r="J140" s="105"/>
    </row>
    <row r="141" ht="15.75" customHeight="1">
      <c r="J141" s="105"/>
    </row>
    <row r="142" ht="15.75" customHeight="1">
      <c r="J142" s="105"/>
    </row>
    <row r="143" ht="15.75" customHeight="1">
      <c r="J143" s="105"/>
    </row>
    <row r="144" ht="15.75" customHeight="1">
      <c r="J144" s="105"/>
    </row>
    <row r="145" ht="15.75" customHeight="1">
      <c r="J145" s="105"/>
    </row>
    <row r="146" ht="15.75" customHeight="1">
      <c r="J146" s="105"/>
    </row>
    <row r="147" ht="15.75" customHeight="1">
      <c r="J147" s="105"/>
    </row>
    <row r="148" ht="15.75" customHeight="1">
      <c r="J148" s="105"/>
    </row>
    <row r="149" ht="15.75" customHeight="1">
      <c r="J149" s="105"/>
    </row>
    <row r="150" ht="15.75" customHeight="1">
      <c r="J150" s="105"/>
    </row>
    <row r="151" ht="15.75" customHeight="1">
      <c r="J151" s="105"/>
    </row>
    <row r="152" ht="15.75" customHeight="1">
      <c r="J152" s="105"/>
    </row>
    <row r="153" ht="15.75" customHeight="1">
      <c r="J153" s="105"/>
    </row>
    <row r="154" ht="15.75" customHeight="1">
      <c r="J154" s="105"/>
    </row>
    <row r="155" ht="15.75" customHeight="1">
      <c r="J155" s="105"/>
    </row>
    <row r="156" ht="15.75" customHeight="1">
      <c r="J156" s="105"/>
    </row>
    <row r="157" ht="15.75" customHeight="1">
      <c r="J157" s="105"/>
    </row>
    <row r="158" ht="15.75" customHeight="1">
      <c r="J158" s="105"/>
    </row>
    <row r="159" ht="15.75" customHeight="1">
      <c r="J159" s="105"/>
    </row>
    <row r="160" ht="15.75" customHeight="1">
      <c r="J160" s="105"/>
    </row>
    <row r="161" ht="15.75" customHeight="1">
      <c r="J161" s="105"/>
    </row>
    <row r="162" ht="15.75" customHeight="1">
      <c r="J162" s="105"/>
    </row>
    <row r="163" ht="15.75" customHeight="1">
      <c r="J163" s="105"/>
    </row>
    <row r="164" ht="15.75" customHeight="1">
      <c r="J164" s="105"/>
    </row>
    <row r="165" ht="15.75" customHeight="1">
      <c r="J165" s="105"/>
    </row>
    <row r="166" ht="15.75" customHeight="1">
      <c r="J166" s="105"/>
    </row>
    <row r="167" ht="15.75" customHeight="1">
      <c r="J167" s="105"/>
    </row>
    <row r="168" ht="15.75" customHeight="1">
      <c r="J168" s="105"/>
    </row>
    <row r="169" ht="15.75" customHeight="1">
      <c r="J169" s="105"/>
    </row>
    <row r="170" ht="15.75" customHeight="1">
      <c r="J170" s="105"/>
    </row>
    <row r="171" ht="15.75" customHeight="1">
      <c r="J171" s="105"/>
    </row>
    <row r="172" ht="15.75" customHeight="1">
      <c r="J172" s="105"/>
    </row>
    <row r="173" ht="15.75" customHeight="1">
      <c r="J173" s="105"/>
    </row>
    <row r="174" ht="15.75" customHeight="1">
      <c r="J174" s="105"/>
    </row>
    <row r="175" ht="15.75" customHeight="1">
      <c r="J175" s="105"/>
    </row>
    <row r="176" ht="15.75" customHeight="1">
      <c r="J176" s="105"/>
    </row>
    <row r="177" ht="15.75" customHeight="1">
      <c r="J177" s="105"/>
    </row>
    <row r="178" ht="15.75" customHeight="1">
      <c r="J178" s="105"/>
    </row>
    <row r="179" ht="15.75" customHeight="1">
      <c r="J179" s="105"/>
    </row>
    <row r="180" ht="15.75" customHeight="1">
      <c r="J180" s="105"/>
    </row>
    <row r="181" ht="15.75" customHeight="1">
      <c r="J181" s="105"/>
    </row>
    <row r="182" ht="15.75" customHeight="1">
      <c r="J182" s="105"/>
    </row>
    <row r="183" ht="15.75" customHeight="1">
      <c r="J183" s="105"/>
    </row>
    <row r="184" ht="15.75" customHeight="1">
      <c r="J184" s="105"/>
    </row>
    <row r="185" ht="15.75" customHeight="1">
      <c r="J185" s="105"/>
    </row>
    <row r="186" ht="15.75" customHeight="1">
      <c r="J186" s="105"/>
    </row>
    <row r="187" ht="15.75" customHeight="1">
      <c r="J187" s="105"/>
    </row>
    <row r="188" ht="15.75" customHeight="1">
      <c r="J188" s="105"/>
    </row>
    <row r="189" ht="15.75" customHeight="1">
      <c r="J189" s="105"/>
    </row>
    <row r="190" ht="15.75" customHeight="1">
      <c r="J190" s="105"/>
    </row>
    <row r="191" ht="15.75" customHeight="1">
      <c r="J191" s="105"/>
    </row>
    <row r="192" ht="15.75" customHeight="1">
      <c r="J192" s="105"/>
    </row>
    <row r="193" ht="15.75" customHeight="1">
      <c r="J193" s="105"/>
    </row>
    <row r="194" ht="15.75" customHeight="1">
      <c r="J194" s="105"/>
    </row>
    <row r="195" ht="15.75" customHeight="1">
      <c r="J195" s="105"/>
    </row>
    <row r="196" ht="15.75" customHeight="1">
      <c r="J196" s="105"/>
    </row>
    <row r="197" ht="15.75" customHeight="1">
      <c r="J197" s="105"/>
    </row>
    <row r="198" ht="15.75" customHeight="1">
      <c r="J198" s="105"/>
    </row>
    <row r="199" ht="15.75" customHeight="1">
      <c r="J199" s="105"/>
    </row>
    <row r="200" ht="15.75" customHeight="1">
      <c r="J200" s="105"/>
    </row>
    <row r="201" ht="15.75" customHeight="1">
      <c r="J201" s="105"/>
    </row>
    <row r="202" ht="15.75" customHeight="1">
      <c r="J202" s="105"/>
    </row>
    <row r="203" ht="15.75" customHeight="1">
      <c r="J203" s="105"/>
    </row>
    <row r="204" ht="15.75" customHeight="1">
      <c r="J204" s="105"/>
    </row>
    <row r="205" ht="15.75" customHeight="1">
      <c r="J205" s="105"/>
    </row>
    <row r="206" ht="15.75" customHeight="1">
      <c r="J206" s="105"/>
    </row>
    <row r="207" ht="15.75" customHeight="1">
      <c r="J207" s="105"/>
    </row>
    <row r="208" ht="15.75" customHeight="1">
      <c r="J208" s="105"/>
    </row>
    <row r="209" ht="15.75" customHeight="1">
      <c r="J209" s="105"/>
    </row>
    <row r="210" ht="15.75" customHeight="1">
      <c r="J210" s="105"/>
    </row>
    <row r="211" ht="15.75" customHeight="1">
      <c r="J211" s="105"/>
    </row>
    <row r="212" ht="15.75" customHeight="1">
      <c r="J212" s="105"/>
    </row>
    <row r="213" ht="15.75" customHeight="1">
      <c r="J213" s="105"/>
    </row>
    <row r="214" ht="15.75" customHeight="1">
      <c r="J214" s="105"/>
    </row>
    <row r="215" ht="15.75" customHeight="1">
      <c r="J215" s="105"/>
    </row>
    <row r="216" ht="15.75" customHeight="1">
      <c r="J216" s="105"/>
    </row>
    <row r="217" ht="15.75" customHeight="1">
      <c r="J217" s="105"/>
    </row>
    <row r="218" ht="15.75" customHeight="1">
      <c r="J218" s="105"/>
    </row>
    <row r="219" ht="15.75" customHeight="1">
      <c r="J219" s="105"/>
    </row>
    <row r="220" ht="15.75" customHeight="1">
      <c r="J220" s="105"/>
    </row>
    <row r="221" ht="15.75" customHeight="1">
      <c r="J221" s="105"/>
    </row>
    <row r="222" ht="15.75" customHeight="1">
      <c r="J222" s="105"/>
    </row>
    <row r="223" ht="15.75" customHeight="1">
      <c r="J223" s="105"/>
    </row>
    <row r="224" ht="15.75" customHeight="1">
      <c r="J224" s="105"/>
    </row>
    <row r="225" ht="15.75" customHeight="1">
      <c r="J225" s="105"/>
    </row>
    <row r="226" ht="15.75" customHeight="1">
      <c r="J226" s="105"/>
    </row>
    <row r="227" ht="15.75" customHeight="1">
      <c r="J227" s="105"/>
    </row>
    <row r="228" ht="15.75" customHeight="1">
      <c r="J228" s="105"/>
    </row>
    <row r="229" ht="15.75" customHeight="1">
      <c r="J229" s="105"/>
    </row>
    <row r="230" ht="15.75" customHeight="1">
      <c r="J230" s="105"/>
    </row>
    <row r="231" ht="15.75" customHeight="1">
      <c r="J231" s="105"/>
    </row>
    <row r="232" ht="15.75" customHeight="1">
      <c r="J232" s="105"/>
    </row>
    <row r="233" ht="15.75" customHeight="1">
      <c r="J233" s="105"/>
    </row>
    <row r="234" ht="15.75" customHeight="1">
      <c r="J234" s="105"/>
    </row>
    <row r="235" ht="15.75" customHeight="1">
      <c r="J235" s="105"/>
    </row>
    <row r="236" ht="15.75" customHeight="1">
      <c r="J236" s="105"/>
    </row>
    <row r="237" ht="15.75" customHeight="1">
      <c r="J237" s="105"/>
    </row>
    <row r="238" ht="15.75" customHeight="1">
      <c r="J238" s="105"/>
    </row>
    <row r="239" ht="15.75" customHeight="1">
      <c r="J239" s="105"/>
    </row>
    <row r="240" ht="15.75" customHeight="1">
      <c r="J240" s="105"/>
    </row>
    <row r="241" ht="15.75" customHeight="1">
      <c r="J241" s="105"/>
    </row>
    <row r="242" ht="15.75" customHeight="1">
      <c r="J242" s="105"/>
    </row>
    <row r="243" ht="15.75" customHeight="1">
      <c r="J243" s="105"/>
    </row>
    <row r="244" ht="15.75" customHeight="1">
      <c r="J244" s="105"/>
    </row>
    <row r="245" ht="15.75" customHeight="1">
      <c r="J245" s="105"/>
    </row>
    <row r="246" ht="15.75" customHeight="1">
      <c r="J246" s="105"/>
    </row>
    <row r="247" ht="15.75" customHeight="1">
      <c r="J247" s="105"/>
    </row>
    <row r="248" ht="15.75" customHeight="1">
      <c r="J248" s="105"/>
    </row>
    <row r="249" ht="15.75" customHeight="1">
      <c r="J249" s="105"/>
    </row>
    <row r="250" ht="15.75" customHeight="1">
      <c r="J250" s="105"/>
    </row>
    <row r="251" ht="15.75" customHeight="1">
      <c r="J251" s="105"/>
    </row>
    <row r="252" ht="15.75" customHeight="1">
      <c r="J252" s="105"/>
    </row>
    <row r="253" ht="15.75" customHeight="1">
      <c r="J253" s="105"/>
    </row>
    <row r="254" ht="15.75" customHeight="1">
      <c r="J254" s="105"/>
    </row>
    <row r="255" ht="15.75" customHeight="1">
      <c r="J255" s="105"/>
    </row>
    <row r="256" ht="15.75" customHeight="1">
      <c r="J256" s="105"/>
    </row>
    <row r="257" ht="15.75" customHeight="1">
      <c r="J257" s="105"/>
    </row>
    <row r="258" ht="15.75" customHeight="1">
      <c r="J258" s="105"/>
    </row>
    <row r="259" ht="15.75" customHeight="1">
      <c r="J259" s="105"/>
    </row>
    <row r="260" ht="15.75" customHeight="1">
      <c r="J260" s="105"/>
    </row>
    <row r="261" ht="15.75" customHeight="1">
      <c r="J261" s="105"/>
    </row>
    <row r="262" ht="15.75" customHeight="1">
      <c r="J262" s="105"/>
    </row>
    <row r="263" ht="15.75" customHeight="1">
      <c r="J263" s="105"/>
    </row>
    <row r="264" ht="15.75" customHeight="1">
      <c r="J264" s="105"/>
    </row>
    <row r="265" ht="15.75" customHeight="1">
      <c r="J265" s="105"/>
    </row>
    <row r="266" ht="15.75" customHeight="1">
      <c r="J266" s="105"/>
    </row>
    <row r="267" ht="15.75" customHeight="1">
      <c r="J267" s="105"/>
    </row>
    <row r="268" ht="15.75" customHeight="1">
      <c r="J268" s="105"/>
    </row>
    <row r="269" ht="15.75" customHeight="1">
      <c r="J269" s="105"/>
    </row>
    <row r="270" ht="15.75" customHeight="1">
      <c r="J270" s="105"/>
    </row>
    <row r="271" ht="15.75" customHeight="1">
      <c r="J271" s="105"/>
    </row>
    <row r="272" ht="15.75" customHeight="1">
      <c r="J272" s="105"/>
    </row>
    <row r="273" ht="15.75" customHeight="1">
      <c r="J273" s="105"/>
    </row>
    <row r="274" ht="15.75" customHeight="1">
      <c r="J274" s="105"/>
    </row>
    <row r="275" ht="15.75" customHeight="1">
      <c r="J275" s="105"/>
    </row>
    <row r="276" ht="15.75" customHeight="1">
      <c r="J276" s="105"/>
    </row>
    <row r="277" ht="15.75" customHeight="1">
      <c r="J277" s="105"/>
    </row>
    <row r="278" ht="15.75" customHeight="1">
      <c r="J278" s="105"/>
    </row>
    <row r="279" ht="15.75" customHeight="1">
      <c r="J279" s="105"/>
    </row>
    <row r="280" ht="15.75" customHeight="1">
      <c r="J280" s="105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I1"/>
  </mergeCells>
  <conditionalFormatting sqref="C5:H80">
    <cfRule type="expression" dxfId="1" priority="1">
      <formula>ISODD(row())</formula>
    </cfRule>
  </conditionalFormatting>
  <dataValidations>
    <dataValidation type="list" allowBlank="1" showErrorMessage="1" sqref="D5:D80">
      <formula1>'Configuración'!$C$2:$C759</formula1>
    </dataValidation>
    <dataValidation type="list" allowBlank="1" showErrorMessage="1" sqref="E5:E80">
      <formula1>'Configuración'!$A$2:$A759</formula1>
    </dataValidation>
    <dataValidation type="list" allowBlank="1" showErrorMessage="1" sqref="F5:F80">
      <formula1>'Configuración'!$B$2:$B759</formula1>
    </dataValidation>
  </dataValidations>
  <printOptions horizontalCentered="1"/>
  <pageMargins bottom="0.75" footer="0.0" header="0.0" left="0.7" right="0.7" top="0.75"/>
  <pageSetup paperSize="9" orientation="portrait"/>
  <rowBreaks count="1" manualBreakCount="1">
    <brk id="2" man="1"/>
  </rowBreaks>
  <colBreaks count="1" manualBreakCount="1">
    <brk id="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3.38"/>
    <col customWidth="1" min="4" max="4" width="27.63"/>
    <col customWidth="1" min="5" max="6" width="7.63"/>
    <col customWidth="1" min="7" max="10" width="6.38"/>
    <col customWidth="1" min="11" max="11" width="10.13"/>
    <col customWidth="1" hidden="1" min="12" max="13" width="9.38"/>
    <col customWidth="1" min="14" max="14" width="1.38"/>
    <col customWidth="1" min="15" max="15" width="5.0"/>
    <col customWidth="1" min="16" max="17" width="1.38"/>
    <col customWidth="1" min="18" max="18" width="3.38"/>
    <col customWidth="1" min="19" max="19" width="27.63"/>
    <col customWidth="1" min="20" max="25" width="7.63"/>
    <col customWidth="1" min="26" max="26" width="10.13"/>
    <col hidden="1" min="27" max="27" width="12.63"/>
    <col customWidth="1" hidden="1" min="28" max="28" width="9.38"/>
    <col customWidth="1" min="29" max="30" width="1.38"/>
  </cols>
  <sheetData>
    <row r="1" ht="80.25" customHeight="1">
      <c r="A1" s="106"/>
      <c r="B1" s="107" t="str">
        <f>'Configuración'!$E$1
</f>
        <v/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108"/>
      <c r="P1" s="106"/>
      <c r="Q1" s="107" t="str">
        <f>'Configuración'!$E$1
</f>
        <v/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108"/>
    </row>
    <row r="2" ht="22.5" customHeight="1">
      <c r="A2" s="106"/>
      <c r="B2" s="106"/>
      <c r="C2" s="109" t="str">
        <f>CONCATENATE(Inscriptos!$C$2," - ",Inscriptos!$D$2, " - Mini rifle - General")</f>
        <v>FAT - FBI - TFABA - Fecha 1 - 10/03/24 - Mini rifle - General</v>
      </c>
      <c r="D2" s="3"/>
      <c r="E2" s="3"/>
      <c r="F2" s="3"/>
      <c r="G2" s="3"/>
      <c r="H2" s="3"/>
      <c r="I2" s="3"/>
      <c r="J2" s="3"/>
      <c r="K2" s="3"/>
      <c r="L2" s="3"/>
      <c r="M2" s="4"/>
      <c r="N2" s="110"/>
      <c r="O2" s="110"/>
      <c r="P2" s="106"/>
      <c r="Q2" s="106"/>
      <c r="R2" s="109" t="str">
        <f>CONCATENATE(Inscriptos!$C$2," - ",Inscriptos!$D$2, " - Mini rifle - Veterano")</f>
        <v>FAT - FBI - TFABA - Fecha 1 - 10/03/24 - Mini rifle - Veterano</v>
      </c>
      <c r="S2" s="3"/>
      <c r="T2" s="3"/>
      <c r="U2" s="3"/>
      <c r="V2" s="3"/>
      <c r="W2" s="3"/>
      <c r="X2" s="3"/>
      <c r="Y2" s="3"/>
      <c r="Z2" s="3"/>
      <c r="AA2" s="3"/>
      <c r="AB2" s="4"/>
      <c r="AC2" s="110"/>
      <c r="AD2" s="110"/>
    </row>
    <row r="3" ht="7.5" customHeight="1">
      <c r="A3" s="12"/>
      <c r="B3" s="15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8"/>
      <c r="O3" s="10"/>
      <c r="P3" s="12"/>
      <c r="Q3" s="15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8"/>
      <c r="AD3" s="108"/>
    </row>
    <row r="4" ht="21.0" customHeight="1">
      <c r="A4" s="111"/>
      <c r="B4" s="112"/>
      <c r="C4" s="113" t="s">
        <v>54</v>
      </c>
      <c r="D4" s="90" t="s">
        <v>0</v>
      </c>
      <c r="E4" s="90" t="s">
        <v>17</v>
      </c>
      <c r="F4" s="90" t="s">
        <v>18</v>
      </c>
      <c r="G4" s="90" t="s">
        <v>55</v>
      </c>
      <c r="H4" s="90" t="s">
        <v>56</v>
      </c>
      <c r="I4" s="90" t="s">
        <v>57</v>
      </c>
      <c r="J4" s="90" t="s">
        <v>58</v>
      </c>
      <c r="K4" s="90" t="s">
        <v>1</v>
      </c>
      <c r="L4" s="90" t="s">
        <v>2</v>
      </c>
      <c r="M4" s="90" t="s">
        <v>3</v>
      </c>
      <c r="N4" s="114"/>
      <c r="O4" s="115"/>
      <c r="P4" s="111"/>
      <c r="Q4" s="112"/>
      <c r="R4" s="113" t="s">
        <v>54</v>
      </c>
      <c r="S4" s="90" t="s">
        <v>0</v>
      </c>
      <c r="T4" s="90" t="s">
        <v>17</v>
      </c>
      <c r="U4" s="90" t="s">
        <v>18</v>
      </c>
      <c r="V4" s="90" t="s">
        <v>55</v>
      </c>
      <c r="W4" s="90" t="s">
        <v>56</v>
      </c>
      <c r="X4" s="90" t="s">
        <v>57</v>
      </c>
      <c r="Y4" s="90" t="s">
        <v>58</v>
      </c>
      <c r="Z4" s="90" t="s">
        <v>1</v>
      </c>
      <c r="AA4" s="90" t="s">
        <v>2</v>
      </c>
      <c r="AB4" s="90" t="s">
        <v>3</v>
      </c>
      <c r="AC4" s="114"/>
      <c r="AD4" s="108"/>
    </row>
    <row r="5" ht="18.0" customHeight="1">
      <c r="A5" s="6"/>
      <c r="B5" s="20"/>
      <c r="C5" s="116">
        <v>1.0</v>
      </c>
      <c r="D5" s="117" t="str">
        <f>IFERROR(__xludf.DUMMYFUNCTION("IFERROR(QUERY(Tanteador!$C$6:$BR$80,""select C, BL, BM, BN, BO, BP, BQ, D, E, F  where C is not null order by E desc, BL desc, BM desc, BN desc, BO desc, BQ desc"",),)"),"Rodrigo Diego Karakacheff")</f>
        <v>Rodrigo Diego Karakacheff</v>
      </c>
      <c r="E5" s="118">
        <f>IFERROR(__xludf.DUMMYFUNCTION("""COMPUTED_VALUE"""),40.0)</f>
        <v>40</v>
      </c>
      <c r="F5" s="118">
        <f>IFERROR(__xludf.DUMMYFUNCTION("""COMPUTED_VALUE"""),382.0)</f>
        <v>382</v>
      </c>
      <c r="G5" s="119">
        <f>IFERROR(__xludf.DUMMYFUNCTION("""COMPUTED_VALUE"""),24.0)</f>
        <v>24</v>
      </c>
      <c r="H5" s="119">
        <f>IFERROR(__xludf.DUMMYFUNCTION("""COMPUTED_VALUE"""),14.0)</f>
        <v>14</v>
      </c>
      <c r="I5" s="119">
        <f>IFERROR(__xludf.DUMMYFUNCTION("""COMPUTED_VALUE"""),2.0)</f>
        <v>2</v>
      </c>
      <c r="J5" s="119">
        <f>IFERROR(__xludf.DUMMYFUNCTION("""COMPUTED_VALUE"""),0.0)</f>
        <v>0</v>
      </c>
      <c r="K5" s="120" t="str">
        <f>IFERROR(__xludf.DUMMYFUNCTION("""COMPUTED_VALUE"""),"V. Alsina")</f>
        <v>V. Alsina</v>
      </c>
      <c r="L5" s="120" t="str">
        <f>IFERROR(__xludf.DUMMYFUNCTION("""COMPUTED_VALUE"""),"Minirifle")</f>
        <v>Minirifle</v>
      </c>
      <c r="M5" s="120" t="str">
        <f>IFERROR(__xludf.DUMMYFUNCTION("""COMPUTED_VALUE"""),"Mayor")</f>
        <v>Mayor</v>
      </c>
      <c r="N5" s="30"/>
      <c r="O5" s="10"/>
      <c r="P5" s="6"/>
      <c r="Q5" s="20"/>
      <c r="R5" s="116">
        <v>1.0</v>
      </c>
      <c r="S5" s="117" t="str">
        <f>IFERROR(__xludf.DUMMYFUNCTION("IFERROR(QUERY(Tanteador!$C$6:$BR$80,""select C, BL, BM, BN, BO, BP, BQ, D, E, F where C is not null and F='Veterano' order by E desc, BL desc, BM desc, BN desc, BO desc, BQ desc limit 10"",),)"),"Omar Bodio")</f>
        <v>Omar Bodio</v>
      </c>
      <c r="T5" s="118">
        <f>IFERROR(__xludf.DUMMYFUNCTION("""COMPUTED_VALUE"""),40.0)</f>
        <v>40</v>
      </c>
      <c r="U5" s="118">
        <f>IFERROR(__xludf.DUMMYFUNCTION("""COMPUTED_VALUE"""),360.0)</f>
        <v>360</v>
      </c>
      <c r="V5" s="119">
        <f>IFERROR(__xludf.DUMMYFUNCTION("""COMPUTED_VALUE"""),13.0)</f>
        <v>13</v>
      </c>
      <c r="W5" s="119">
        <f>IFERROR(__xludf.DUMMYFUNCTION("""COMPUTED_VALUE"""),15.0)</f>
        <v>15</v>
      </c>
      <c r="X5" s="119">
        <f>IFERROR(__xludf.DUMMYFUNCTION("""COMPUTED_VALUE"""),11.0)</f>
        <v>11</v>
      </c>
      <c r="Y5" s="119">
        <f>IFERROR(__xludf.DUMMYFUNCTION("""COMPUTED_VALUE"""),1.0)</f>
        <v>1</v>
      </c>
      <c r="Z5" s="120" t="str">
        <f>IFERROR(__xludf.DUMMYFUNCTION("""COMPUTED_VALUE"""),"V. Alsina")</f>
        <v>V. Alsina</v>
      </c>
      <c r="AA5" s="120" t="str">
        <f>IFERROR(__xludf.DUMMYFUNCTION("""COMPUTED_VALUE"""),"Minirifle")</f>
        <v>Minirifle</v>
      </c>
      <c r="AB5" s="120" t="str">
        <f>IFERROR(__xludf.DUMMYFUNCTION("""COMPUTED_VALUE"""),"Veterano")</f>
        <v>Veterano</v>
      </c>
      <c r="AC5" s="30"/>
      <c r="AD5" s="108"/>
    </row>
    <row r="6" ht="18.0" customHeight="1">
      <c r="A6" s="6"/>
      <c r="B6" s="20"/>
      <c r="C6" s="116">
        <v>2.0</v>
      </c>
      <c r="D6" s="117" t="str">
        <f>IFERROR(__xludf.DUMMYFUNCTION("""COMPUTED_VALUE"""),"Aceto Gastón")</f>
        <v>Aceto Gastón</v>
      </c>
      <c r="E6" s="118">
        <f>IFERROR(__xludf.DUMMYFUNCTION("""COMPUTED_VALUE"""),40.0)</f>
        <v>40</v>
      </c>
      <c r="F6" s="118">
        <f>IFERROR(__xludf.DUMMYFUNCTION("""COMPUTED_VALUE"""),381.0)</f>
        <v>381</v>
      </c>
      <c r="G6" s="119">
        <f>IFERROR(__xludf.DUMMYFUNCTION("""COMPUTED_VALUE"""),23.0)</f>
        <v>23</v>
      </c>
      <c r="H6" s="119">
        <f>IFERROR(__xludf.DUMMYFUNCTION("""COMPUTED_VALUE"""),15.0)</f>
        <v>15</v>
      </c>
      <c r="I6" s="119">
        <f>IFERROR(__xludf.DUMMYFUNCTION("""COMPUTED_VALUE"""),2.0)</f>
        <v>2</v>
      </c>
      <c r="J6" s="119">
        <f>IFERROR(__xludf.DUMMYFUNCTION("""COMPUTED_VALUE"""),0.0)</f>
        <v>0</v>
      </c>
      <c r="K6" s="120" t="str">
        <f>IFERROR(__xludf.DUMMYFUNCTION("""COMPUTED_VALUE"""),"TFALP")</f>
        <v>TFALP</v>
      </c>
      <c r="L6" s="120" t="str">
        <f>IFERROR(__xludf.DUMMYFUNCTION("""COMPUTED_VALUE"""),"Minirifle")</f>
        <v>Minirifle</v>
      </c>
      <c r="M6" s="120" t="str">
        <f>IFERROR(__xludf.DUMMYFUNCTION("""COMPUTED_VALUE"""),"Mayor")</f>
        <v>Mayor</v>
      </c>
      <c r="N6" s="30"/>
      <c r="O6" s="108"/>
      <c r="P6" s="6"/>
      <c r="Q6" s="20"/>
      <c r="R6" s="116">
        <v>2.0</v>
      </c>
      <c r="S6" s="117" t="str">
        <f>IFERROR(__xludf.DUMMYFUNCTION("""COMPUTED_VALUE"""),"Di Giamma Gabriel")</f>
        <v>Di Giamma Gabriel</v>
      </c>
      <c r="T6" s="118">
        <f>IFERROR(__xludf.DUMMYFUNCTION("""COMPUTED_VALUE"""),40.0)</f>
        <v>40</v>
      </c>
      <c r="U6" s="118">
        <f>IFERROR(__xludf.DUMMYFUNCTION("""COMPUTED_VALUE"""),358.0)</f>
        <v>358</v>
      </c>
      <c r="V6" s="119">
        <f>IFERROR(__xludf.DUMMYFUNCTION("""COMPUTED_VALUE"""),14.0)</f>
        <v>14</v>
      </c>
      <c r="W6" s="119">
        <f>IFERROR(__xludf.DUMMYFUNCTION("""COMPUTED_VALUE"""),12.0)</f>
        <v>12</v>
      </c>
      <c r="X6" s="119">
        <f>IFERROR(__xludf.DUMMYFUNCTION("""COMPUTED_VALUE"""),12.0)</f>
        <v>12</v>
      </c>
      <c r="Y6" s="119">
        <f>IFERROR(__xludf.DUMMYFUNCTION("""COMPUTED_VALUE"""),2.0)</f>
        <v>2</v>
      </c>
      <c r="Z6" s="120" t="str">
        <f>IFERROR(__xludf.DUMMYFUNCTION("""COMPUTED_VALUE"""),"V. Alsina")</f>
        <v>V. Alsina</v>
      </c>
      <c r="AA6" s="120" t="str">
        <f>IFERROR(__xludf.DUMMYFUNCTION("""COMPUTED_VALUE"""),"Minirifle")</f>
        <v>Minirifle</v>
      </c>
      <c r="AB6" s="120" t="str">
        <f>IFERROR(__xludf.DUMMYFUNCTION("""COMPUTED_VALUE"""),"Veterano")</f>
        <v>Veterano</v>
      </c>
      <c r="AC6" s="30"/>
      <c r="AD6" s="108"/>
    </row>
    <row r="7" ht="18.0" customHeight="1">
      <c r="A7" s="6"/>
      <c r="B7" s="20"/>
      <c r="C7" s="116">
        <v>3.0</v>
      </c>
      <c r="D7" s="117" t="str">
        <f>IFERROR(__xludf.DUMMYFUNCTION("""COMPUTED_VALUE"""),"CASSOLA FEDERICO")</f>
        <v>CASSOLA FEDERICO</v>
      </c>
      <c r="E7" s="118">
        <f>IFERROR(__xludf.DUMMYFUNCTION("""COMPUTED_VALUE"""),40.0)</f>
        <v>40</v>
      </c>
      <c r="F7" s="118">
        <f>IFERROR(__xludf.DUMMYFUNCTION("""COMPUTED_VALUE"""),379.0)</f>
        <v>379</v>
      </c>
      <c r="G7" s="119">
        <f>IFERROR(__xludf.DUMMYFUNCTION("""COMPUTED_VALUE"""),22.0)</f>
        <v>22</v>
      </c>
      <c r="H7" s="119">
        <f>IFERROR(__xludf.DUMMYFUNCTION("""COMPUTED_VALUE"""),15.0)</f>
        <v>15</v>
      </c>
      <c r="I7" s="119">
        <f>IFERROR(__xludf.DUMMYFUNCTION("""COMPUTED_VALUE"""),3.0)</f>
        <v>3</v>
      </c>
      <c r="J7" s="119">
        <f>IFERROR(__xludf.DUMMYFUNCTION("""COMPUTED_VALUE"""),0.0)</f>
        <v>0</v>
      </c>
      <c r="K7" s="120" t="str">
        <f>IFERROR(__xludf.DUMMYFUNCTION("""COMPUTED_VALUE"""),"TFABA")</f>
        <v>TFABA</v>
      </c>
      <c r="L7" s="120" t="str">
        <f>IFERROR(__xludf.DUMMYFUNCTION("""COMPUTED_VALUE"""),"Minirifle")</f>
        <v>Minirifle</v>
      </c>
      <c r="M7" s="120" t="str">
        <f>IFERROR(__xludf.DUMMYFUNCTION("""COMPUTED_VALUE"""),"-")</f>
        <v>-</v>
      </c>
      <c r="N7" s="30"/>
      <c r="O7" s="10"/>
      <c r="P7" s="6"/>
      <c r="Q7" s="20"/>
      <c r="R7" s="116">
        <v>3.0</v>
      </c>
      <c r="S7" s="117" t="str">
        <f>IFERROR(__xludf.DUMMYFUNCTION("""COMPUTED_VALUE"""),"Hector Gagliardi")</f>
        <v>Hector Gagliardi</v>
      </c>
      <c r="T7" s="118">
        <f>IFERROR(__xludf.DUMMYFUNCTION("""COMPUTED_VALUE"""),39.0)</f>
        <v>39</v>
      </c>
      <c r="U7" s="118">
        <f>IFERROR(__xludf.DUMMYFUNCTION("""COMPUTED_VALUE"""),348.0)</f>
        <v>348</v>
      </c>
      <c r="V7" s="119">
        <f>IFERROR(__xludf.DUMMYFUNCTION("""COMPUTED_VALUE"""),11.0)</f>
        <v>11</v>
      </c>
      <c r="W7" s="119">
        <f>IFERROR(__xludf.DUMMYFUNCTION("""COMPUTED_VALUE"""),16.0)</f>
        <v>16</v>
      </c>
      <c r="X7" s="119">
        <f>IFERROR(__xludf.DUMMYFUNCTION("""COMPUTED_VALUE"""),10.0)</f>
        <v>10</v>
      </c>
      <c r="Y7" s="119">
        <f>IFERROR(__xludf.DUMMYFUNCTION("""COMPUTED_VALUE"""),2.0)</f>
        <v>2</v>
      </c>
      <c r="Z7" s="120" t="str">
        <f>IFERROR(__xludf.DUMMYFUNCTION("""COMPUTED_VALUE"""),"V. Alsina")</f>
        <v>V. Alsina</v>
      </c>
      <c r="AA7" s="120" t="str">
        <f>IFERROR(__xludf.DUMMYFUNCTION("""COMPUTED_VALUE"""),"Minirifle")</f>
        <v>Minirifle</v>
      </c>
      <c r="AB7" s="120" t="str">
        <f>IFERROR(__xludf.DUMMYFUNCTION("""COMPUTED_VALUE"""),"Veterano")</f>
        <v>Veterano</v>
      </c>
      <c r="AC7" s="30"/>
      <c r="AD7" s="108"/>
    </row>
    <row r="8" ht="18.0" customHeight="1">
      <c r="A8" s="6"/>
      <c r="B8" s="20"/>
      <c r="C8" s="116">
        <v>4.0</v>
      </c>
      <c r="D8" s="117" t="str">
        <f>IFERROR(__xludf.DUMMYFUNCTION("""COMPUTED_VALUE"""),"Adrian Bourlot")</f>
        <v>Adrian Bourlot</v>
      </c>
      <c r="E8" s="118">
        <f>IFERROR(__xludf.DUMMYFUNCTION("""COMPUTED_VALUE"""),40.0)</f>
        <v>40</v>
      </c>
      <c r="F8" s="118">
        <f>IFERROR(__xludf.DUMMYFUNCTION("""COMPUTED_VALUE"""),369.0)</f>
        <v>369</v>
      </c>
      <c r="G8" s="119">
        <f>IFERROR(__xludf.DUMMYFUNCTION("""COMPUTED_VALUE"""),17.0)</f>
        <v>17</v>
      </c>
      <c r="H8" s="119">
        <f>IFERROR(__xludf.DUMMYFUNCTION("""COMPUTED_VALUE"""),17.0)</f>
        <v>17</v>
      </c>
      <c r="I8" s="119">
        <f>IFERROR(__xludf.DUMMYFUNCTION("""COMPUTED_VALUE"""),4.0)</f>
        <v>4</v>
      </c>
      <c r="J8" s="119">
        <f>IFERROR(__xludf.DUMMYFUNCTION("""COMPUTED_VALUE"""),2.0)</f>
        <v>2</v>
      </c>
      <c r="K8" s="120" t="str">
        <f>IFERROR(__xludf.DUMMYFUNCTION("""COMPUTED_VALUE"""),"TFALP")</f>
        <v>TFALP</v>
      </c>
      <c r="L8" s="120" t="str">
        <f>IFERROR(__xludf.DUMMYFUNCTION("""COMPUTED_VALUE"""),"Minirifle")</f>
        <v>Minirifle</v>
      </c>
      <c r="M8" s="120" t="str">
        <f>IFERROR(__xludf.DUMMYFUNCTION("""COMPUTED_VALUE"""),"Mayor")</f>
        <v>Mayor</v>
      </c>
      <c r="N8" s="30"/>
      <c r="O8" s="10"/>
      <c r="P8" s="6"/>
      <c r="Q8" s="20"/>
      <c r="R8" s="116">
        <v>4.0</v>
      </c>
      <c r="S8" s="117" t="str">
        <f>IFERROR(__xludf.DUMMYFUNCTION("""COMPUTED_VALUE"""),"Sergio Monti")</f>
        <v>Sergio Monti</v>
      </c>
      <c r="T8" s="118">
        <f>IFERROR(__xludf.DUMMYFUNCTION("""COMPUTED_VALUE"""),38.0)</f>
        <v>38</v>
      </c>
      <c r="U8" s="118">
        <f>IFERROR(__xludf.DUMMYFUNCTION("""COMPUTED_VALUE"""),349.0)</f>
        <v>349</v>
      </c>
      <c r="V8" s="119">
        <f>IFERROR(__xludf.DUMMYFUNCTION("""COMPUTED_VALUE"""),18.0)</f>
        <v>18</v>
      </c>
      <c r="W8" s="119">
        <f>IFERROR(__xludf.DUMMYFUNCTION("""COMPUTED_VALUE"""),10.0)</f>
        <v>10</v>
      </c>
      <c r="X8" s="119">
        <f>IFERROR(__xludf.DUMMYFUNCTION("""COMPUTED_VALUE"""),9.0)</f>
        <v>9</v>
      </c>
      <c r="Y8" s="119">
        <f>IFERROR(__xludf.DUMMYFUNCTION("""COMPUTED_VALUE"""),1.0)</f>
        <v>1</v>
      </c>
      <c r="Z8" s="120" t="str">
        <f>IFERROR(__xludf.DUMMYFUNCTION("""COMPUTED_VALUE"""),"TFALP")</f>
        <v>TFALP</v>
      </c>
      <c r="AA8" s="120" t="str">
        <f>IFERROR(__xludf.DUMMYFUNCTION("""COMPUTED_VALUE"""),"Minirifle")</f>
        <v>Minirifle</v>
      </c>
      <c r="AB8" s="120" t="str">
        <f>IFERROR(__xludf.DUMMYFUNCTION("""COMPUTED_VALUE"""),"Veterano")</f>
        <v>Veterano</v>
      </c>
      <c r="AC8" s="30"/>
      <c r="AD8" s="108"/>
    </row>
    <row r="9" ht="18.0" customHeight="1">
      <c r="A9" s="6"/>
      <c r="B9" s="20"/>
      <c r="C9" s="116">
        <v>5.0</v>
      </c>
      <c r="D9" s="117" t="str">
        <f>IFERROR(__xludf.DUMMYFUNCTION("""COMPUTED_VALUE"""),"Rubén Carlos Trombetta Estanga")</f>
        <v>Rubén Carlos Trombetta Estanga</v>
      </c>
      <c r="E9" s="118">
        <f>IFERROR(__xludf.DUMMYFUNCTION("""COMPUTED_VALUE"""),40.0)</f>
        <v>40</v>
      </c>
      <c r="F9" s="118">
        <f>IFERROR(__xludf.DUMMYFUNCTION("""COMPUTED_VALUE"""),367.0)</f>
        <v>367</v>
      </c>
      <c r="G9" s="119">
        <f>IFERROR(__xludf.DUMMYFUNCTION("""COMPUTED_VALUE"""),15.0)</f>
        <v>15</v>
      </c>
      <c r="H9" s="119">
        <f>IFERROR(__xludf.DUMMYFUNCTION("""COMPUTED_VALUE"""),18.0)</f>
        <v>18</v>
      </c>
      <c r="I9" s="119">
        <f>IFERROR(__xludf.DUMMYFUNCTION("""COMPUTED_VALUE"""),6.0)</f>
        <v>6</v>
      </c>
      <c r="J9" s="119">
        <f>IFERROR(__xludf.DUMMYFUNCTION("""COMPUTED_VALUE"""),1.0)</f>
        <v>1</v>
      </c>
      <c r="K9" s="120" t="str">
        <f>IFERROR(__xludf.DUMMYFUNCTION("""COMPUTED_VALUE"""),"V. Alsina")</f>
        <v>V. Alsina</v>
      </c>
      <c r="L9" s="120" t="str">
        <f>IFERROR(__xludf.DUMMYFUNCTION("""COMPUTED_VALUE"""),"Minirifle")</f>
        <v>Minirifle</v>
      </c>
      <c r="M9" s="120" t="str">
        <f>IFERROR(__xludf.DUMMYFUNCTION("""COMPUTED_VALUE"""),"Mayor")</f>
        <v>Mayor</v>
      </c>
      <c r="N9" s="30"/>
      <c r="O9" s="10"/>
      <c r="P9" s="6"/>
      <c r="Q9" s="20"/>
      <c r="R9" s="116">
        <v>5.0</v>
      </c>
      <c r="S9" s="117" t="str">
        <f>IFERROR(__xludf.DUMMYFUNCTION("""COMPUTED_VALUE"""),"Pablo Galotto")</f>
        <v>Pablo Galotto</v>
      </c>
      <c r="T9" s="118">
        <f>IFERROR(__xludf.DUMMYFUNCTION("""COMPUTED_VALUE"""),31.0)</f>
        <v>31</v>
      </c>
      <c r="U9" s="118">
        <f>IFERROR(__xludf.DUMMYFUNCTION("""COMPUTED_VALUE"""),280.0)</f>
        <v>280</v>
      </c>
      <c r="V9" s="119">
        <f>IFERROR(__xludf.DUMMYFUNCTION("""COMPUTED_VALUE"""),9.0)</f>
        <v>9</v>
      </c>
      <c r="W9" s="119">
        <f>IFERROR(__xludf.DUMMYFUNCTION("""COMPUTED_VALUE"""),15.0)</f>
        <v>15</v>
      </c>
      <c r="X9" s="119">
        <f>IFERROR(__xludf.DUMMYFUNCTION("""COMPUTED_VALUE"""),6.0)</f>
        <v>6</v>
      </c>
      <c r="Y9" s="119">
        <f>IFERROR(__xludf.DUMMYFUNCTION("""COMPUTED_VALUE"""),1.0)</f>
        <v>1</v>
      </c>
      <c r="Z9" s="120" t="str">
        <f>IFERROR(__xludf.DUMMYFUNCTION("""COMPUTED_VALUE"""),"TFABA")</f>
        <v>TFABA</v>
      </c>
      <c r="AA9" s="120" t="str">
        <f>IFERROR(__xludf.DUMMYFUNCTION("""COMPUTED_VALUE"""),"Minirifle")</f>
        <v>Minirifle</v>
      </c>
      <c r="AB9" s="120" t="str">
        <f>IFERROR(__xludf.DUMMYFUNCTION("""COMPUTED_VALUE"""),"Veterano")</f>
        <v>Veterano</v>
      </c>
      <c r="AC9" s="30"/>
      <c r="AD9" s="108"/>
    </row>
    <row r="10" ht="18.0" customHeight="1">
      <c r="A10" s="6"/>
      <c r="B10" s="20"/>
      <c r="C10" s="116">
        <v>6.0</v>
      </c>
      <c r="D10" s="117" t="str">
        <f>IFERROR(__xludf.DUMMYFUNCTION("""COMPUTED_VALUE"""),"Omar Bodio")</f>
        <v>Omar Bodio</v>
      </c>
      <c r="E10" s="118">
        <f>IFERROR(__xludf.DUMMYFUNCTION("""COMPUTED_VALUE"""),40.0)</f>
        <v>40</v>
      </c>
      <c r="F10" s="118">
        <f>IFERROR(__xludf.DUMMYFUNCTION("""COMPUTED_VALUE"""),360.0)</f>
        <v>360</v>
      </c>
      <c r="G10" s="119">
        <f>IFERROR(__xludf.DUMMYFUNCTION("""COMPUTED_VALUE"""),13.0)</f>
        <v>13</v>
      </c>
      <c r="H10" s="119">
        <f>IFERROR(__xludf.DUMMYFUNCTION("""COMPUTED_VALUE"""),15.0)</f>
        <v>15</v>
      </c>
      <c r="I10" s="119">
        <f>IFERROR(__xludf.DUMMYFUNCTION("""COMPUTED_VALUE"""),11.0)</f>
        <v>11</v>
      </c>
      <c r="J10" s="119">
        <f>IFERROR(__xludf.DUMMYFUNCTION("""COMPUTED_VALUE"""),1.0)</f>
        <v>1</v>
      </c>
      <c r="K10" s="120" t="str">
        <f>IFERROR(__xludf.DUMMYFUNCTION("""COMPUTED_VALUE"""),"V. Alsina")</f>
        <v>V. Alsina</v>
      </c>
      <c r="L10" s="120" t="str">
        <f>IFERROR(__xludf.DUMMYFUNCTION("""COMPUTED_VALUE"""),"Minirifle")</f>
        <v>Minirifle</v>
      </c>
      <c r="M10" s="120" t="str">
        <f>IFERROR(__xludf.DUMMYFUNCTION("""COMPUTED_VALUE"""),"Veterano")</f>
        <v>Veterano</v>
      </c>
      <c r="N10" s="30"/>
      <c r="O10" s="10"/>
      <c r="P10" s="6"/>
      <c r="Q10" s="20"/>
      <c r="R10" s="116">
        <v>6.0</v>
      </c>
      <c r="S10" s="117"/>
      <c r="T10" s="118"/>
      <c r="U10" s="118"/>
      <c r="V10" s="119"/>
      <c r="W10" s="119"/>
      <c r="X10" s="119"/>
      <c r="Y10" s="119"/>
      <c r="Z10" s="120"/>
      <c r="AA10" s="120"/>
      <c r="AB10" s="120"/>
      <c r="AC10" s="30"/>
      <c r="AD10" s="108"/>
    </row>
    <row r="11" ht="18.0" customHeight="1">
      <c r="A11" s="6"/>
      <c r="B11" s="20"/>
      <c r="C11" s="116">
        <v>7.0</v>
      </c>
      <c r="D11" s="117" t="str">
        <f>IFERROR(__xludf.DUMMYFUNCTION("""COMPUTED_VALUE"""),"Perez Adrian")</f>
        <v>Perez Adrian</v>
      </c>
      <c r="E11" s="118">
        <f>IFERROR(__xludf.DUMMYFUNCTION("""COMPUTED_VALUE"""),40.0)</f>
        <v>40</v>
      </c>
      <c r="F11" s="118">
        <f>IFERROR(__xludf.DUMMYFUNCTION("""COMPUTED_VALUE"""),359.0)</f>
        <v>359</v>
      </c>
      <c r="G11" s="119">
        <f>IFERROR(__xludf.DUMMYFUNCTION("""COMPUTED_VALUE"""),11.0)</f>
        <v>11</v>
      </c>
      <c r="H11" s="119">
        <f>IFERROR(__xludf.DUMMYFUNCTION("""COMPUTED_VALUE"""),19.0)</f>
        <v>19</v>
      </c>
      <c r="I11" s="119">
        <f>IFERROR(__xludf.DUMMYFUNCTION("""COMPUTED_VALUE"""),8.0)</f>
        <v>8</v>
      </c>
      <c r="J11" s="119">
        <f>IFERROR(__xludf.DUMMYFUNCTION("""COMPUTED_VALUE"""),2.0)</f>
        <v>2</v>
      </c>
      <c r="K11" s="120" t="str">
        <f>IFERROR(__xludf.DUMMYFUNCTION("""COMPUTED_VALUE"""),"V. Alsina")</f>
        <v>V. Alsina</v>
      </c>
      <c r="L11" s="120" t="str">
        <f>IFERROR(__xludf.DUMMYFUNCTION("""COMPUTED_VALUE"""),"Minirifle")</f>
        <v>Minirifle</v>
      </c>
      <c r="M11" s="120" t="str">
        <f>IFERROR(__xludf.DUMMYFUNCTION("""COMPUTED_VALUE"""),"Mayor")</f>
        <v>Mayor</v>
      </c>
      <c r="N11" s="30"/>
      <c r="O11" s="10"/>
      <c r="P11" s="6"/>
      <c r="Q11" s="20"/>
      <c r="R11" s="116">
        <v>7.0</v>
      </c>
      <c r="S11" s="117"/>
      <c r="T11" s="118"/>
      <c r="U11" s="118"/>
      <c r="V11" s="119"/>
      <c r="W11" s="119"/>
      <c r="X11" s="119"/>
      <c r="Y11" s="119"/>
      <c r="Z11" s="120"/>
      <c r="AA11" s="120"/>
      <c r="AB11" s="120"/>
      <c r="AC11" s="30"/>
      <c r="AD11" s="108"/>
    </row>
    <row r="12" ht="18.0" customHeight="1">
      <c r="A12" s="6"/>
      <c r="B12" s="20"/>
      <c r="C12" s="116">
        <v>8.0</v>
      </c>
      <c r="D12" s="117" t="str">
        <f>IFERROR(__xludf.DUMMYFUNCTION("""COMPUTED_VALUE"""),"Di Giamma Gabriel")</f>
        <v>Di Giamma Gabriel</v>
      </c>
      <c r="E12" s="118">
        <f>IFERROR(__xludf.DUMMYFUNCTION("""COMPUTED_VALUE"""),40.0)</f>
        <v>40</v>
      </c>
      <c r="F12" s="118">
        <f>IFERROR(__xludf.DUMMYFUNCTION("""COMPUTED_VALUE"""),358.0)</f>
        <v>358</v>
      </c>
      <c r="G12" s="119">
        <f>IFERROR(__xludf.DUMMYFUNCTION("""COMPUTED_VALUE"""),14.0)</f>
        <v>14</v>
      </c>
      <c r="H12" s="119">
        <f>IFERROR(__xludf.DUMMYFUNCTION("""COMPUTED_VALUE"""),12.0)</f>
        <v>12</v>
      </c>
      <c r="I12" s="119">
        <f>IFERROR(__xludf.DUMMYFUNCTION("""COMPUTED_VALUE"""),12.0)</f>
        <v>12</v>
      </c>
      <c r="J12" s="119">
        <f>IFERROR(__xludf.DUMMYFUNCTION("""COMPUTED_VALUE"""),2.0)</f>
        <v>2</v>
      </c>
      <c r="K12" s="120" t="str">
        <f>IFERROR(__xludf.DUMMYFUNCTION("""COMPUTED_VALUE"""),"V. Alsina")</f>
        <v>V. Alsina</v>
      </c>
      <c r="L12" s="120" t="str">
        <f>IFERROR(__xludf.DUMMYFUNCTION("""COMPUTED_VALUE"""),"Minirifle")</f>
        <v>Minirifle</v>
      </c>
      <c r="M12" s="120" t="str">
        <f>IFERROR(__xludf.DUMMYFUNCTION("""COMPUTED_VALUE"""),"Veterano")</f>
        <v>Veterano</v>
      </c>
      <c r="N12" s="30"/>
      <c r="O12" s="10"/>
      <c r="P12" s="6"/>
      <c r="Q12" s="20"/>
      <c r="R12" s="116">
        <v>8.0</v>
      </c>
      <c r="S12" s="117"/>
      <c r="T12" s="118"/>
      <c r="U12" s="118"/>
      <c r="V12" s="119"/>
      <c r="W12" s="119"/>
      <c r="X12" s="119"/>
      <c r="Y12" s="119"/>
      <c r="Z12" s="120"/>
      <c r="AA12" s="120"/>
      <c r="AB12" s="120"/>
      <c r="AC12" s="30"/>
      <c r="AD12" s="108"/>
    </row>
    <row r="13" ht="18.0" customHeight="1">
      <c r="A13" s="6"/>
      <c r="B13" s="20"/>
      <c r="C13" s="116">
        <v>9.0</v>
      </c>
      <c r="D13" s="117" t="str">
        <f>IFERROR(__xludf.DUMMYFUNCTION("""COMPUTED_VALUE"""),"MATERA DANIEL")</f>
        <v>MATERA DANIEL</v>
      </c>
      <c r="E13" s="118">
        <f>IFERROR(__xludf.DUMMYFUNCTION("""COMPUTED_VALUE"""),40.0)</f>
        <v>40</v>
      </c>
      <c r="F13" s="118">
        <f>IFERROR(__xludf.DUMMYFUNCTION("""COMPUTED_VALUE"""),356.0)</f>
        <v>356</v>
      </c>
      <c r="G13" s="119">
        <f>IFERROR(__xludf.DUMMYFUNCTION("""COMPUTED_VALUE"""),14.0)</f>
        <v>14</v>
      </c>
      <c r="H13" s="119">
        <f>IFERROR(__xludf.DUMMYFUNCTION("""COMPUTED_VALUE"""),12.0)</f>
        <v>12</v>
      </c>
      <c r="I13" s="119">
        <f>IFERROR(__xludf.DUMMYFUNCTION("""COMPUTED_VALUE"""),10.0)</f>
        <v>10</v>
      </c>
      <c r="J13" s="119">
        <f>IFERROR(__xludf.DUMMYFUNCTION("""COMPUTED_VALUE"""),4.0)</f>
        <v>4</v>
      </c>
      <c r="K13" s="120" t="str">
        <f>IFERROR(__xludf.DUMMYFUNCTION("""COMPUTED_VALUE"""),"V. Alsina")</f>
        <v>V. Alsina</v>
      </c>
      <c r="L13" s="120" t="str">
        <f>IFERROR(__xludf.DUMMYFUNCTION("""COMPUTED_VALUE"""),"Minirifle")</f>
        <v>Minirifle</v>
      </c>
      <c r="M13" s="120" t="str">
        <f>IFERROR(__xludf.DUMMYFUNCTION("""COMPUTED_VALUE"""),"-")</f>
        <v>-</v>
      </c>
      <c r="N13" s="30"/>
      <c r="O13" s="10"/>
      <c r="P13" s="6"/>
      <c r="Q13" s="20"/>
      <c r="R13" s="116">
        <v>9.0</v>
      </c>
      <c r="S13" s="117"/>
      <c r="T13" s="118"/>
      <c r="U13" s="118"/>
      <c r="V13" s="119"/>
      <c r="W13" s="119"/>
      <c r="X13" s="119"/>
      <c r="Y13" s="119"/>
      <c r="Z13" s="120"/>
      <c r="AA13" s="120"/>
      <c r="AB13" s="120"/>
      <c r="AC13" s="30"/>
      <c r="AD13" s="108"/>
    </row>
    <row r="14" ht="18.0" customHeight="1">
      <c r="A14" s="6"/>
      <c r="B14" s="20"/>
      <c r="C14" s="116">
        <v>10.0</v>
      </c>
      <c r="D14" s="117" t="str">
        <f>IFERROR(__xludf.DUMMYFUNCTION("""COMPUTED_VALUE"""),"Santiago Console")</f>
        <v>Santiago Console</v>
      </c>
      <c r="E14" s="118">
        <f>IFERROR(__xludf.DUMMYFUNCTION("""COMPUTED_VALUE"""),39.0)</f>
        <v>39</v>
      </c>
      <c r="F14" s="118">
        <f>IFERROR(__xludf.DUMMYFUNCTION("""COMPUTED_VALUE"""),355.0)</f>
        <v>355</v>
      </c>
      <c r="G14" s="119">
        <f>IFERROR(__xludf.DUMMYFUNCTION("""COMPUTED_VALUE"""),16.0)</f>
        <v>16</v>
      </c>
      <c r="H14" s="119">
        <f>IFERROR(__xludf.DUMMYFUNCTION("""COMPUTED_VALUE"""),14.0)</f>
        <v>14</v>
      </c>
      <c r="I14" s="119">
        <f>IFERROR(__xludf.DUMMYFUNCTION("""COMPUTED_VALUE"""),6.0)</f>
        <v>6</v>
      </c>
      <c r="J14" s="119">
        <f>IFERROR(__xludf.DUMMYFUNCTION("""COMPUTED_VALUE"""),3.0)</f>
        <v>3</v>
      </c>
      <c r="K14" s="120" t="str">
        <f>IFERROR(__xludf.DUMMYFUNCTION("""COMPUTED_VALUE"""),"TFABA")</f>
        <v>TFABA</v>
      </c>
      <c r="L14" s="120" t="str">
        <f>IFERROR(__xludf.DUMMYFUNCTION("""COMPUTED_VALUE"""),"Minirifle")</f>
        <v>Minirifle</v>
      </c>
      <c r="M14" s="120" t="str">
        <f>IFERROR(__xludf.DUMMYFUNCTION("""COMPUTED_VALUE"""),"Mayor")</f>
        <v>Mayor</v>
      </c>
      <c r="N14" s="30"/>
      <c r="O14" s="10"/>
      <c r="P14" s="6"/>
      <c r="Q14" s="20"/>
      <c r="R14" s="116">
        <v>10.0</v>
      </c>
      <c r="S14" s="117"/>
      <c r="T14" s="118"/>
      <c r="U14" s="118"/>
      <c r="V14" s="119"/>
      <c r="W14" s="119"/>
      <c r="X14" s="119"/>
      <c r="Y14" s="119"/>
      <c r="Z14" s="120"/>
      <c r="AA14" s="120"/>
      <c r="AB14" s="120"/>
      <c r="AC14" s="30"/>
      <c r="AD14" s="108"/>
    </row>
    <row r="15" ht="18.0" customHeight="1">
      <c r="A15" s="6"/>
      <c r="B15" s="20"/>
      <c r="C15" s="116">
        <v>11.0</v>
      </c>
      <c r="D15" s="117" t="str">
        <f>IFERROR(__xludf.DUMMYFUNCTION("""COMPUTED_VALUE"""),"Walter Mario Martinez")</f>
        <v>Walter Mario Martinez</v>
      </c>
      <c r="E15" s="118">
        <f>IFERROR(__xludf.DUMMYFUNCTION("""COMPUTED_VALUE"""),39.0)</f>
        <v>39</v>
      </c>
      <c r="F15" s="118">
        <f>IFERROR(__xludf.DUMMYFUNCTION("""COMPUTED_VALUE"""),350.0)</f>
        <v>350</v>
      </c>
      <c r="G15" s="119">
        <f>IFERROR(__xludf.DUMMYFUNCTION("""COMPUTED_VALUE"""),13.0)</f>
        <v>13</v>
      </c>
      <c r="H15" s="119">
        <f>IFERROR(__xludf.DUMMYFUNCTION("""COMPUTED_VALUE"""),14.0)</f>
        <v>14</v>
      </c>
      <c r="I15" s="119">
        <f>IFERROR(__xludf.DUMMYFUNCTION("""COMPUTED_VALUE"""),10.0)</f>
        <v>10</v>
      </c>
      <c r="J15" s="119">
        <f>IFERROR(__xludf.DUMMYFUNCTION("""COMPUTED_VALUE"""),2.0)</f>
        <v>2</v>
      </c>
      <c r="K15" s="120" t="str">
        <f>IFERROR(__xludf.DUMMYFUNCTION("""COMPUTED_VALUE"""),"ATyGQ")</f>
        <v>ATyGQ</v>
      </c>
      <c r="L15" s="120" t="str">
        <f>IFERROR(__xludf.DUMMYFUNCTION("""COMPUTED_VALUE"""),"Minirifle")</f>
        <v>Minirifle</v>
      </c>
      <c r="M15" s="120" t="str">
        <f>IFERROR(__xludf.DUMMYFUNCTION("""COMPUTED_VALUE"""),"Mayor")</f>
        <v>Mayor</v>
      </c>
      <c r="N15" s="30"/>
      <c r="O15" s="10"/>
      <c r="P15" s="6"/>
      <c r="Q15" s="70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2"/>
      <c r="AD15" s="108"/>
    </row>
    <row r="16" ht="18.0" customHeight="1">
      <c r="A16" s="6"/>
      <c r="B16" s="20"/>
      <c r="C16" s="116">
        <v>12.0</v>
      </c>
      <c r="D16" s="117" t="str">
        <f>IFERROR(__xludf.DUMMYFUNCTION("""COMPUTED_VALUE"""),"Hector Gagliardi")</f>
        <v>Hector Gagliardi</v>
      </c>
      <c r="E16" s="118">
        <f>IFERROR(__xludf.DUMMYFUNCTION("""COMPUTED_VALUE"""),39.0)</f>
        <v>39</v>
      </c>
      <c r="F16" s="118">
        <f>IFERROR(__xludf.DUMMYFUNCTION("""COMPUTED_VALUE"""),348.0)</f>
        <v>348</v>
      </c>
      <c r="G16" s="119">
        <f>IFERROR(__xludf.DUMMYFUNCTION("""COMPUTED_VALUE"""),11.0)</f>
        <v>11</v>
      </c>
      <c r="H16" s="119">
        <f>IFERROR(__xludf.DUMMYFUNCTION("""COMPUTED_VALUE"""),16.0)</f>
        <v>16</v>
      </c>
      <c r="I16" s="119">
        <f>IFERROR(__xludf.DUMMYFUNCTION("""COMPUTED_VALUE"""),10.0)</f>
        <v>10</v>
      </c>
      <c r="J16" s="119">
        <f>IFERROR(__xludf.DUMMYFUNCTION("""COMPUTED_VALUE"""),2.0)</f>
        <v>2</v>
      </c>
      <c r="K16" s="120" t="str">
        <f>IFERROR(__xludf.DUMMYFUNCTION("""COMPUTED_VALUE"""),"V. Alsina")</f>
        <v>V. Alsina</v>
      </c>
      <c r="L16" s="120" t="str">
        <f>IFERROR(__xludf.DUMMYFUNCTION("""COMPUTED_VALUE"""),"Minirifle")</f>
        <v>Minirifle</v>
      </c>
      <c r="M16" s="120" t="str">
        <f>IFERROR(__xludf.DUMMYFUNCTION("""COMPUTED_VALUE"""),"Veterano")</f>
        <v>Veterano</v>
      </c>
      <c r="N16" s="30"/>
      <c r="O16" s="10"/>
      <c r="P16" s="6"/>
      <c r="Q16" s="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8"/>
    </row>
    <row r="17" ht="18.0" customHeight="1">
      <c r="A17" s="6"/>
      <c r="B17" s="20"/>
      <c r="C17" s="116">
        <v>13.0</v>
      </c>
      <c r="D17" s="117" t="str">
        <f>IFERROR(__xludf.DUMMYFUNCTION("""COMPUTED_VALUE"""),"LUZZI MARCELO")</f>
        <v>LUZZI MARCELO</v>
      </c>
      <c r="E17" s="118">
        <f>IFERROR(__xludf.DUMMYFUNCTION("""COMPUTED_VALUE"""),39.0)</f>
        <v>39</v>
      </c>
      <c r="F17" s="118">
        <f>IFERROR(__xludf.DUMMYFUNCTION("""COMPUTED_VALUE"""),340.0)</f>
        <v>340</v>
      </c>
      <c r="G17" s="119">
        <f>IFERROR(__xludf.DUMMYFUNCTION("""COMPUTED_VALUE"""),10.0)</f>
        <v>10</v>
      </c>
      <c r="H17" s="119">
        <f>IFERROR(__xludf.DUMMYFUNCTION("""COMPUTED_VALUE"""),14.0)</f>
        <v>14</v>
      </c>
      <c r="I17" s="119">
        <f>IFERROR(__xludf.DUMMYFUNCTION("""COMPUTED_VALUE"""),9.0)</f>
        <v>9</v>
      </c>
      <c r="J17" s="119">
        <f>IFERROR(__xludf.DUMMYFUNCTION("""COMPUTED_VALUE"""),6.0)</f>
        <v>6</v>
      </c>
      <c r="K17" s="120" t="str">
        <f>IFERROR(__xludf.DUMMYFUNCTION("""COMPUTED_VALUE"""),"TFABA")</f>
        <v>TFABA</v>
      </c>
      <c r="L17" s="120" t="str">
        <f>IFERROR(__xludf.DUMMYFUNCTION("""COMPUTED_VALUE"""),"Minirifle")</f>
        <v>Minirifle</v>
      </c>
      <c r="M17" s="120" t="str">
        <f>IFERROR(__xludf.DUMMYFUNCTION("""COMPUTED_VALUE"""),"Mayor")</f>
        <v>Mayor</v>
      </c>
      <c r="N17" s="30"/>
      <c r="O17" s="10"/>
      <c r="P17" s="6"/>
      <c r="Q17" s="6"/>
      <c r="R17" s="109" t="str">
        <f>CONCATENATE(Inscriptos!$C$2," - ",Inscriptos!$D$2, " - Mini rifle - Jr")</f>
        <v>FAT - FBI - TFABA - Fecha 1 - 10/03/24 - Mini rifle - Jr</v>
      </c>
      <c r="S17" s="3"/>
      <c r="T17" s="3"/>
      <c r="U17" s="3"/>
      <c r="V17" s="3"/>
      <c r="W17" s="3"/>
      <c r="X17" s="3"/>
      <c r="Y17" s="3"/>
      <c r="Z17" s="3"/>
      <c r="AA17" s="3"/>
      <c r="AB17" s="4"/>
      <c r="AC17" s="10"/>
      <c r="AD17" s="108"/>
    </row>
    <row r="18" ht="18.0" customHeight="1">
      <c r="A18" s="6"/>
      <c r="B18" s="20"/>
      <c r="C18" s="116">
        <v>14.0</v>
      </c>
      <c r="D18" s="117" t="str">
        <f>IFERROR(__xludf.DUMMYFUNCTION("""COMPUTED_VALUE"""),"Perez Santiago")</f>
        <v>Perez Santiago</v>
      </c>
      <c r="E18" s="118">
        <f>IFERROR(__xludf.DUMMYFUNCTION("""COMPUTED_VALUE"""),39.0)</f>
        <v>39</v>
      </c>
      <c r="F18" s="118">
        <f>IFERROR(__xludf.DUMMYFUNCTION("""COMPUTED_VALUE"""),340.0)</f>
        <v>340</v>
      </c>
      <c r="G18" s="119">
        <f>IFERROR(__xludf.DUMMYFUNCTION("""COMPUTED_VALUE"""),9.0)</f>
        <v>9</v>
      </c>
      <c r="H18" s="119">
        <f>IFERROR(__xludf.DUMMYFUNCTION("""COMPUTED_VALUE"""),13.0)</f>
        <v>13</v>
      </c>
      <c r="I18" s="119">
        <f>IFERROR(__xludf.DUMMYFUNCTION("""COMPUTED_VALUE"""),14.0)</f>
        <v>14</v>
      </c>
      <c r="J18" s="119">
        <f>IFERROR(__xludf.DUMMYFUNCTION("""COMPUTED_VALUE"""),3.0)</f>
        <v>3</v>
      </c>
      <c r="K18" s="120" t="str">
        <f>IFERROR(__xludf.DUMMYFUNCTION("""COMPUTED_VALUE"""),"V. Alsina")</f>
        <v>V. Alsina</v>
      </c>
      <c r="L18" s="120" t="str">
        <f>IFERROR(__xludf.DUMMYFUNCTION("""COMPUTED_VALUE"""),"Minirifle")</f>
        <v>Minirifle</v>
      </c>
      <c r="M18" s="120" t="str">
        <f>IFERROR(__xludf.DUMMYFUNCTION("""COMPUTED_VALUE"""),"Jr")</f>
        <v>Jr</v>
      </c>
      <c r="N18" s="30"/>
      <c r="O18" s="10"/>
      <c r="P18" s="6"/>
      <c r="Q18" s="121"/>
      <c r="R18" s="122"/>
      <c r="S18" s="122"/>
      <c r="T18" s="123"/>
      <c r="U18" s="123"/>
      <c r="V18" s="123"/>
      <c r="W18" s="123"/>
      <c r="X18" s="123"/>
      <c r="Y18" s="123"/>
      <c r="Z18" s="123"/>
      <c r="AA18" s="123"/>
      <c r="AB18" s="123"/>
      <c r="AC18" s="18"/>
      <c r="AD18" s="108"/>
    </row>
    <row r="19" ht="18.0" customHeight="1">
      <c r="A19" s="6"/>
      <c r="B19" s="20"/>
      <c r="C19" s="116">
        <v>15.0</v>
      </c>
      <c r="D19" s="117" t="str">
        <f>IFERROR(__xludf.DUMMYFUNCTION("""COMPUTED_VALUE"""),"Sergio Monti")</f>
        <v>Sergio Monti</v>
      </c>
      <c r="E19" s="118">
        <f>IFERROR(__xludf.DUMMYFUNCTION("""COMPUTED_VALUE"""),38.0)</f>
        <v>38</v>
      </c>
      <c r="F19" s="118">
        <f>IFERROR(__xludf.DUMMYFUNCTION("""COMPUTED_VALUE"""),349.0)</f>
        <v>349</v>
      </c>
      <c r="G19" s="119">
        <f>IFERROR(__xludf.DUMMYFUNCTION("""COMPUTED_VALUE"""),18.0)</f>
        <v>18</v>
      </c>
      <c r="H19" s="119">
        <f>IFERROR(__xludf.DUMMYFUNCTION("""COMPUTED_VALUE"""),10.0)</f>
        <v>10</v>
      </c>
      <c r="I19" s="119">
        <f>IFERROR(__xludf.DUMMYFUNCTION("""COMPUTED_VALUE"""),9.0)</f>
        <v>9</v>
      </c>
      <c r="J19" s="119">
        <f>IFERROR(__xludf.DUMMYFUNCTION("""COMPUTED_VALUE"""),1.0)</f>
        <v>1</v>
      </c>
      <c r="K19" s="120" t="str">
        <f>IFERROR(__xludf.DUMMYFUNCTION("""COMPUTED_VALUE"""),"TFALP")</f>
        <v>TFALP</v>
      </c>
      <c r="L19" s="120" t="str">
        <f>IFERROR(__xludf.DUMMYFUNCTION("""COMPUTED_VALUE"""),"Minirifle")</f>
        <v>Minirifle</v>
      </c>
      <c r="M19" s="120" t="str">
        <f>IFERROR(__xludf.DUMMYFUNCTION("""COMPUTED_VALUE"""),"Veterano")</f>
        <v>Veterano</v>
      </c>
      <c r="N19" s="30"/>
      <c r="O19" s="10"/>
      <c r="P19" s="6"/>
      <c r="Q19" s="20"/>
      <c r="R19" s="113" t="s">
        <v>54</v>
      </c>
      <c r="S19" s="90" t="s">
        <v>0</v>
      </c>
      <c r="T19" s="90" t="s">
        <v>17</v>
      </c>
      <c r="U19" s="90" t="s">
        <v>18</v>
      </c>
      <c r="V19" s="90" t="s">
        <v>55</v>
      </c>
      <c r="W19" s="90" t="s">
        <v>56</v>
      </c>
      <c r="X19" s="90" t="s">
        <v>57</v>
      </c>
      <c r="Y19" s="90" t="s">
        <v>58</v>
      </c>
      <c r="Z19" s="90" t="s">
        <v>1</v>
      </c>
      <c r="AA19" s="90" t="s">
        <v>2</v>
      </c>
      <c r="AB19" s="90" t="s">
        <v>3</v>
      </c>
      <c r="AC19" s="30"/>
      <c r="AD19" s="108"/>
    </row>
    <row r="20" ht="18.0" customHeight="1">
      <c r="A20" s="6"/>
      <c r="B20" s="20"/>
      <c r="C20" s="116">
        <v>16.0</v>
      </c>
      <c r="D20" s="117" t="str">
        <f>IFERROR(__xludf.DUMMYFUNCTION("""COMPUTED_VALUE"""),"Matías Mariperisena")</f>
        <v>Matías Mariperisena</v>
      </c>
      <c r="E20" s="118">
        <f>IFERROR(__xludf.DUMMYFUNCTION("""COMPUTED_VALUE"""),38.0)</f>
        <v>38</v>
      </c>
      <c r="F20" s="118">
        <f>IFERROR(__xludf.DUMMYFUNCTION("""COMPUTED_VALUE"""),340.0)</f>
        <v>340</v>
      </c>
      <c r="G20" s="119">
        <f>IFERROR(__xludf.DUMMYFUNCTION("""COMPUTED_VALUE"""),15.0)</f>
        <v>15</v>
      </c>
      <c r="H20" s="119">
        <f>IFERROR(__xludf.DUMMYFUNCTION("""COMPUTED_VALUE"""),9.0)</f>
        <v>9</v>
      </c>
      <c r="I20" s="119">
        <f>IFERROR(__xludf.DUMMYFUNCTION("""COMPUTED_VALUE"""),11.0)</f>
        <v>11</v>
      </c>
      <c r="J20" s="119">
        <f>IFERROR(__xludf.DUMMYFUNCTION("""COMPUTED_VALUE"""),3.0)</f>
        <v>3</v>
      </c>
      <c r="K20" s="120" t="str">
        <f>IFERROR(__xludf.DUMMYFUNCTION("""COMPUTED_VALUE"""),"TFALP")</f>
        <v>TFALP</v>
      </c>
      <c r="L20" s="120" t="str">
        <f>IFERROR(__xludf.DUMMYFUNCTION("""COMPUTED_VALUE"""),"Minirifle")</f>
        <v>Minirifle</v>
      </c>
      <c r="M20" s="120" t="str">
        <f>IFERROR(__xludf.DUMMYFUNCTION("""COMPUTED_VALUE"""),"Mayor")</f>
        <v>Mayor</v>
      </c>
      <c r="N20" s="30"/>
      <c r="O20" s="10"/>
      <c r="P20" s="6"/>
      <c r="Q20" s="20"/>
      <c r="R20" s="116">
        <v>1.0</v>
      </c>
      <c r="S20" s="117" t="str">
        <f>IFERROR(__xludf.DUMMYFUNCTION("IFERROR(QUERY(Tanteador!$C$6:$BR$80,""select C, BL, BM, BN, BO, BP, BQ, D, E, F where C is not null and F='Jr' order by E desc, BL desc, BM desc, BN desc, BO desc, BQ desc limit 10"",),)"),"Perez Santiago")</f>
        <v>Perez Santiago</v>
      </c>
      <c r="T20" s="118">
        <f>IFERROR(__xludf.DUMMYFUNCTION("""COMPUTED_VALUE"""),39.0)</f>
        <v>39</v>
      </c>
      <c r="U20" s="118">
        <f>IFERROR(__xludf.DUMMYFUNCTION("""COMPUTED_VALUE"""),340.0)</f>
        <v>340</v>
      </c>
      <c r="V20" s="119">
        <f>IFERROR(__xludf.DUMMYFUNCTION("""COMPUTED_VALUE"""),9.0)</f>
        <v>9</v>
      </c>
      <c r="W20" s="119">
        <f>IFERROR(__xludf.DUMMYFUNCTION("""COMPUTED_VALUE"""),13.0)</f>
        <v>13</v>
      </c>
      <c r="X20" s="119">
        <f>IFERROR(__xludf.DUMMYFUNCTION("""COMPUTED_VALUE"""),14.0)</f>
        <v>14</v>
      </c>
      <c r="Y20" s="119">
        <f>IFERROR(__xludf.DUMMYFUNCTION("""COMPUTED_VALUE"""),3.0)</f>
        <v>3</v>
      </c>
      <c r="Z20" s="120" t="str">
        <f>IFERROR(__xludf.DUMMYFUNCTION("""COMPUTED_VALUE"""),"V. Alsina")</f>
        <v>V. Alsina</v>
      </c>
      <c r="AA20" s="120" t="str">
        <f>IFERROR(__xludf.DUMMYFUNCTION("""COMPUTED_VALUE"""),"Minirifle")</f>
        <v>Minirifle</v>
      </c>
      <c r="AB20" s="120" t="str">
        <f>IFERROR(__xludf.DUMMYFUNCTION("""COMPUTED_VALUE"""),"Jr")</f>
        <v>Jr</v>
      </c>
      <c r="AC20" s="30"/>
      <c r="AD20" s="108"/>
    </row>
    <row r="21" ht="18.0" customHeight="1">
      <c r="A21" s="6"/>
      <c r="B21" s="20"/>
      <c r="C21" s="116">
        <v>17.0</v>
      </c>
      <c r="D21" s="117" t="str">
        <f>IFERROR(__xludf.DUMMYFUNCTION("""COMPUTED_VALUE"""),"MATERA CARLOS")</f>
        <v>MATERA CARLOS</v>
      </c>
      <c r="E21" s="118">
        <f>IFERROR(__xludf.DUMMYFUNCTION("""COMPUTED_VALUE"""),38.0)</f>
        <v>38</v>
      </c>
      <c r="F21" s="118">
        <f>IFERROR(__xludf.DUMMYFUNCTION("""COMPUTED_VALUE"""),331.0)</f>
        <v>331</v>
      </c>
      <c r="G21" s="119">
        <f>IFERROR(__xludf.DUMMYFUNCTION("""COMPUTED_VALUE"""),11.0)</f>
        <v>11</v>
      </c>
      <c r="H21" s="119">
        <f>IFERROR(__xludf.DUMMYFUNCTION("""COMPUTED_VALUE"""),12.0)</f>
        <v>12</v>
      </c>
      <c r="I21" s="119">
        <f>IFERROR(__xludf.DUMMYFUNCTION("""COMPUTED_VALUE"""),8.0)</f>
        <v>8</v>
      </c>
      <c r="J21" s="119">
        <f>IFERROR(__xludf.DUMMYFUNCTION("""COMPUTED_VALUE"""),7.0)</f>
        <v>7</v>
      </c>
      <c r="K21" s="120" t="str">
        <f>IFERROR(__xludf.DUMMYFUNCTION("""COMPUTED_VALUE"""),"V. Alsina")</f>
        <v>V. Alsina</v>
      </c>
      <c r="L21" s="120" t="str">
        <f>IFERROR(__xludf.DUMMYFUNCTION("""COMPUTED_VALUE"""),"Minirifle")</f>
        <v>Minirifle</v>
      </c>
      <c r="M21" s="120" t="str">
        <f>IFERROR(__xludf.DUMMYFUNCTION("""COMPUTED_VALUE"""),"-")</f>
        <v>-</v>
      </c>
      <c r="N21" s="30"/>
      <c r="O21" s="10"/>
      <c r="P21" s="6"/>
      <c r="Q21" s="20"/>
      <c r="R21" s="116">
        <v>2.0</v>
      </c>
      <c r="S21" s="117"/>
      <c r="T21" s="118"/>
      <c r="U21" s="118"/>
      <c r="V21" s="119"/>
      <c r="W21" s="119"/>
      <c r="X21" s="119"/>
      <c r="Y21" s="119"/>
      <c r="Z21" s="120"/>
      <c r="AA21" s="120"/>
      <c r="AB21" s="120"/>
      <c r="AC21" s="30"/>
      <c r="AD21" s="108"/>
    </row>
    <row r="22" ht="18.0" customHeight="1">
      <c r="A22" s="6"/>
      <c r="B22" s="20"/>
      <c r="C22" s="116">
        <v>18.0</v>
      </c>
      <c r="D22" s="117" t="str">
        <f>IFERROR(__xludf.DUMMYFUNCTION("""COMPUTED_VALUE"""),"Luis Alberto Salomón")</f>
        <v>Luis Alberto Salomón</v>
      </c>
      <c r="E22" s="118">
        <f>IFERROR(__xludf.DUMMYFUNCTION("""COMPUTED_VALUE"""),37.0)</f>
        <v>37</v>
      </c>
      <c r="F22" s="118">
        <f>IFERROR(__xludf.DUMMYFUNCTION("""COMPUTED_VALUE"""),321.0)</f>
        <v>321</v>
      </c>
      <c r="G22" s="119">
        <f>IFERROR(__xludf.DUMMYFUNCTION("""COMPUTED_VALUE"""),7.0)</f>
        <v>7</v>
      </c>
      <c r="H22" s="119">
        <f>IFERROR(__xludf.DUMMYFUNCTION("""COMPUTED_VALUE"""),15.0)</f>
        <v>15</v>
      </c>
      <c r="I22" s="119">
        <f>IFERROR(__xludf.DUMMYFUNCTION("""COMPUTED_VALUE"""),11.0)</f>
        <v>11</v>
      </c>
      <c r="J22" s="119">
        <f>IFERROR(__xludf.DUMMYFUNCTION("""COMPUTED_VALUE"""),4.0)</f>
        <v>4</v>
      </c>
      <c r="K22" s="120" t="str">
        <f>IFERROR(__xludf.DUMMYFUNCTION("""COMPUTED_VALUE"""),"V. Alsina")</f>
        <v>V. Alsina</v>
      </c>
      <c r="L22" s="120" t="str">
        <f>IFERROR(__xludf.DUMMYFUNCTION("""COMPUTED_VALUE"""),"Minirifle")</f>
        <v>Minirifle</v>
      </c>
      <c r="M22" s="120" t="str">
        <f>IFERROR(__xludf.DUMMYFUNCTION("""COMPUTED_VALUE"""),"Mayor")</f>
        <v>Mayor</v>
      </c>
      <c r="N22" s="30"/>
      <c r="O22" s="10"/>
      <c r="P22" s="6"/>
      <c r="Q22" s="20"/>
      <c r="R22" s="116">
        <v>3.0</v>
      </c>
      <c r="S22" s="117"/>
      <c r="T22" s="118"/>
      <c r="U22" s="118"/>
      <c r="V22" s="119"/>
      <c r="W22" s="119"/>
      <c r="X22" s="119"/>
      <c r="Y22" s="119"/>
      <c r="Z22" s="120"/>
      <c r="AA22" s="120"/>
      <c r="AB22" s="120"/>
      <c r="AC22" s="30"/>
      <c r="AD22" s="108"/>
    </row>
    <row r="23" ht="18.0" customHeight="1">
      <c r="A23" s="6"/>
      <c r="B23" s="20"/>
      <c r="C23" s="116">
        <v>19.0</v>
      </c>
      <c r="D23" s="117" t="str">
        <f>IFERROR(__xludf.DUMMYFUNCTION("""COMPUTED_VALUE"""),"Pablo Galotto")</f>
        <v>Pablo Galotto</v>
      </c>
      <c r="E23" s="118">
        <f>IFERROR(__xludf.DUMMYFUNCTION("""COMPUTED_VALUE"""),31.0)</f>
        <v>31</v>
      </c>
      <c r="F23" s="118">
        <f>IFERROR(__xludf.DUMMYFUNCTION("""COMPUTED_VALUE"""),280.0)</f>
        <v>280</v>
      </c>
      <c r="G23" s="119">
        <f>IFERROR(__xludf.DUMMYFUNCTION("""COMPUTED_VALUE"""),9.0)</f>
        <v>9</v>
      </c>
      <c r="H23" s="119">
        <f>IFERROR(__xludf.DUMMYFUNCTION("""COMPUTED_VALUE"""),15.0)</f>
        <v>15</v>
      </c>
      <c r="I23" s="119">
        <f>IFERROR(__xludf.DUMMYFUNCTION("""COMPUTED_VALUE"""),6.0)</f>
        <v>6</v>
      </c>
      <c r="J23" s="119">
        <f>IFERROR(__xludf.DUMMYFUNCTION("""COMPUTED_VALUE"""),1.0)</f>
        <v>1</v>
      </c>
      <c r="K23" s="120" t="str">
        <f>IFERROR(__xludf.DUMMYFUNCTION("""COMPUTED_VALUE"""),"TFABA")</f>
        <v>TFABA</v>
      </c>
      <c r="L23" s="120" t="str">
        <f>IFERROR(__xludf.DUMMYFUNCTION("""COMPUTED_VALUE"""),"Minirifle")</f>
        <v>Minirifle</v>
      </c>
      <c r="M23" s="120" t="str">
        <f>IFERROR(__xludf.DUMMYFUNCTION("""COMPUTED_VALUE"""),"Veterano")</f>
        <v>Veterano</v>
      </c>
      <c r="N23" s="30"/>
      <c r="O23" s="10"/>
      <c r="P23" s="6"/>
      <c r="Q23" s="20"/>
      <c r="R23" s="116">
        <v>4.0</v>
      </c>
      <c r="S23" s="117"/>
      <c r="T23" s="118"/>
      <c r="U23" s="118"/>
      <c r="V23" s="119"/>
      <c r="W23" s="119"/>
      <c r="X23" s="119"/>
      <c r="Y23" s="119"/>
      <c r="Z23" s="120"/>
      <c r="AA23" s="120"/>
      <c r="AB23" s="120"/>
      <c r="AC23" s="30"/>
      <c r="AD23" s="108"/>
    </row>
    <row r="24" ht="18.0" customHeight="1">
      <c r="A24" s="6"/>
      <c r="B24" s="20"/>
      <c r="C24" s="116">
        <v>20.0</v>
      </c>
      <c r="D24" s="117"/>
      <c r="E24" s="118"/>
      <c r="F24" s="118"/>
      <c r="G24" s="119"/>
      <c r="H24" s="119"/>
      <c r="I24" s="119"/>
      <c r="J24" s="119"/>
      <c r="K24" s="120"/>
      <c r="L24" s="120"/>
      <c r="M24" s="120"/>
      <c r="N24" s="30"/>
      <c r="O24" s="10"/>
      <c r="P24" s="6"/>
      <c r="Q24" s="20"/>
      <c r="R24" s="116">
        <v>5.0</v>
      </c>
      <c r="S24" s="117"/>
      <c r="T24" s="118"/>
      <c r="U24" s="118"/>
      <c r="V24" s="119"/>
      <c r="W24" s="119"/>
      <c r="X24" s="119"/>
      <c r="Y24" s="119"/>
      <c r="Z24" s="120"/>
      <c r="AA24" s="120"/>
      <c r="AB24" s="120"/>
      <c r="AC24" s="30"/>
      <c r="AD24" s="108"/>
    </row>
    <row r="25" ht="18.0" customHeight="1">
      <c r="A25" s="6"/>
      <c r="B25" s="20"/>
      <c r="C25" s="116">
        <v>21.0</v>
      </c>
      <c r="D25" s="117"/>
      <c r="E25" s="118"/>
      <c r="F25" s="118"/>
      <c r="G25" s="119"/>
      <c r="H25" s="119"/>
      <c r="I25" s="119"/>
      <c r="J25" s="119"/>
      <c r="K25" s="120"/>
      <c r="L25" s="120"/>
      <c r="M25" s="120"/>
      <c r="N25" s="30"/>
      <c r="O25" s="10"/>
      <c r="P25" s="6"/>
      <c r="Q25" s="20"/>
      <c r="R25" s="116">
        <v>6.0</v>
      </c>
      <c r="S25" s="117"/>
      <c r="T25" s="118"/>
      <c r="U25" s="118"/>
      <c r="V25" s="119"/>
      <c r="W25" s="119"/>
      <c r="X25" s="119"/>
      <c r="Y25" s="119"/>
      <c r="Z25" s="120"/>
      <c r="AA25" s="120"/>
      <c r="AB25" s="120"/>
      <c r="AC25" s="30"/>
      <c r="AD25" s="108"/>
    </row>
    <row r="26" ht="18.0" customHeight="1">
      <c r="A26" s="6"/>
      <c r="B26" s="20"/>
      <c r="C26" s="116">
        <v>22.0</v>
      </c>
      <c r="D26" s="117"/>
      <c r="E26" s="118"/>
      <c r="F26" s="118"/>
      <c r="G26" s="119"/>
      <c r="H26" s="119"/>
      <c r="I26" s="119"/>
      <c r="J26" s="119"/>
      <c r="K26" s="120"/>
      <c r="L26" s="120"/>
      <c r="M26" s="120"/>
      <c r="N26" s="30"/>
      <c r="O26" s="10"/>
      <c r="P26" s="6"/>
      <c r="Q26" s="20"/>
      <c r="R26" s="116">
        <v>7.0</v>
      </c>
      <c r="S26" s="117"/>
      <c r="T26" s="118"/>
      <c r="U26" s="118"/>
      <c r="V26" s="119"/>
      <c r="W26" s="119"/>
      <c r="X26" s="119"/>
      <c r="Y26" s="119"/>
      <c r="Z26" s="120"/>
      <c r="AA26" s="120"/>
      <c r="AB26" s="120"/>
      <c r="AC26" s="30"/>
      <c r="AD26" s="108"/>
    </row>
    <row r="27" ht="18.0" customHeight="1">
      <c r="A27" s="6"/>
      <c r="B27" s="20"/>
      <c r="C27" s="116">
        <v>23.0</v>
      </c>
      <c r="D27" s="117"/>
      <c r="E27" s="118"/>
      <c r="F27" s="118"/>
      <c r="G27" s="119"/>
      <c r="H27" s="119"/>
      <c r="I27" s="119"/>
      <c r="J27" s="119"/>
      <c r="K27" s="120"/>
      <c r="L27" s="120"/>
      <c r="M27" s="120"/>
      <c r="N27" s="30"/>
      <c r="O27" s="10"/>
      <c r="P27" s="6"/>
      <c r="Q27" s="20"/>
      <c r="R27" s="116">
        <v>8.0</v>
      </c>
      <c r="S27" s="117"/>
      <c r="T27" s="118"/>
      <c r="U27" s="118"/>
      <c r="V27" s="119"/>
      <c r="W27" s="119"/>
      <c r="X27" s="119"/>
      <c r="Y27" s="119"/>
      <c r="Z27" s="120"/>
      <c r="AA27" s="120"/>
      <c r="AB27" s="120"/>
      <c r="AC27" s="30"/>
      <c r="AD27" s="108"/>
    </row>
    <row r="28" ht="18.0" customHeight="1">
      <c r="A28" s="6"/>
      <c r="B28" s="20"/>
      <c r="C28" s="116">
        <v>24.0</v>
      </c>
      <c r="D28" s="117"/>
      <c r="E28" s="118"/>
      <c r="F28" s="118"/>
      <c r="G28" s="119"/>
      <c r="H28" s="119"/>
      <c r="I28" s="119"/>
      <c r="J28" s="119"/>
      <c r="K28" s="120"/>
      <c r="L28" s="120"/>
      <c r="M28" s="120"/>
      <c r="N28" s="30"/>
      <c r="O28" s="10"/>
      <c r="P28" s="6"/>
      <c r="Q28" s="20"/>
      <c r="R28" s="116">
        <v>9.0</v>
      </c>
      <c r="S28" s="117"/>
      <c r="T28" s="118"/>
      <c r="U28" s="118"/>
      <c r="V28" s="119"/>
      <c r="W28" s="119"/>
      <c r="X28" s="119"/>
      <c r="Y28" s="119"/>
      <c r="Z28" s="120"/>
      <c r="AA28" s="120"/>
      <c r="AB28" s="120"/>
      <c r="AC28" s="30"/>
      <c r="AD28" s="108"/>
    </row>
    <row r="29" ht="18.0" customHeight="1">
      <c r="A29" s="6"/>
      <c r="B29" s="20"/>
      <c r="C29" s="116">
        <v>25.0</v>
      </c>
      <c r="D29" s="117"/>
      <c r="E29" s="118"/>
      <c r="F29" s="118"/>
      <c r="G29" s="119"/>
      <c r="H29" s="119"/>
      <c r="I29" s="119"/>
      <c r="J29" s="119"/>
      <c r="K29" s="120"/>
      <c r="L29" s="120"/>
      <c r="M29" s="120"/>
      <c r="N29" s="30"/>
      <c r="O29" s="10"/>
      <c r="P29" s="6"/>
      <c r="Q29" s="20"/>
      <c r="R29" s="116">
        <v>10.0</v>
      </c>
      <c r="S29" s="117"/>
      <c r="T29" s="118"/>
      <c r="U29" s="118"/>
      <c r="V29" s="119"/>
      <c r="W29" s="119"/>
      <c r="X29" s="119"/>
      <c r="Y29" s="119"/>
      <c r="Z29" s="120"/>
      <c r="AA29" s="120"/>
      <c r="AB29" s="120"/>
      <c r="AC29" s="30"/>
      <c r="AD29" s="108"/>
    </row>
    <row r="30" ht="18.0" customHeight="1">
      <c r="A30" s="6"/>
      <c r="B30" s="20"/>
      <c r="C30" s="116">
        <v>26.0</v>
      </c>
      <c r="D30" s="117"/>
      <c r="E30" s="118"/>
      <c r="F30" s="118"/>
      <c r="G30" s="119"/>
      <c r="H30" s="119"/>
      <c r="I30" s="119"/>
      <c r="J30" s="119"/>
      <c r="K30" s="120"/>
      <c r="L30" s="120"/>
      <c r="M30" s="120"/>
      <c r="N30" s="30"/>
      <c r="O30" s="10"/>
      <c r="P30" s="6"/>
      <c r="Q30" s="70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2"/>
      <c r="AD30" s="108"/>
    </row>
    <row r="31" ht="18.0" customHeight="1">
      <c r="A31" s="6"/>
      <c r="B31" s="20"/>
      <c r="C31" s="116">
        <v>27.0</v>
      </c>
      <c r="D31" s="117"/>
      <c r="E31" s="118"/>
      <c r="F31" s="118"/>
      <c r="G31" s="119"/>
      <c r="H31" s="119"/>
      <c r="I31" s="119"/>
      <c r="J31" s="119"/>
      <c r="K31" s="120"/>
      <c r="L31" s="120"/>
      <c r="M31" s="120"/>
      <c r="N31" s="30"/>
      <c r="O31" s="10"/>
      <c r="P31" s="6"/>
      <c r="Q31" s="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8"/>
    </row>
    <row r="32" ht="18.0" customHeight="1">
      <c r="A32" s="6"/>
      <c r="B32" s="20"/>
      <c r="C32" s="116">
        <v>28.0</v>
      </c>
      <c r="D32" s="117"/>
      <c r="E32" s="118"/>
      <c r="F32" s="118"/>
      <c r="G32" s="119"/>
      <c r="H32" s="119"/>
      <c r="I32" s="119"/>
      <c r="J32" s="119"/>
      <c r="K32" s="120"/>
      <c r="L32" s="120"/>
      <c r="M32" s="120"/>
      <c r="N32" s="30"/>
      <c r="O32" s="10"/>
      <c r="P32" s="6"/>
      <c r="Q32" s="6"/>
      <c r="R32" s="109" t="str">
        <f>CONCATENATE(Inscriptos!$C$2," - ",Inscriptos!$D$2, " - mini rifle - Dama")</f>
        <v>FAT - FBI - TFABA - Fecha 1 - 10/03/24 - mini rifle - Dama</v>
      </c>
      <c r="S32" s="3"/>
      <c r="T32" s="3"/>
      <c r="U32" s="3"/>
      <c r="V32" s="3"/>
      <c r="W32" s="3"/>
      <c r="X32" s="3"/>
      <c r="Y32" s="3"/>
      <c r="Z32" s="3"/>
      <c r="AA32" s="3"/>
      <c r="AB32" s="4"/>
      <c r="AC32" s="10"/>
      <c r="AD32" s="108"/>
    </row>
    <row r="33" ht="18.0" customHeight="1">
      <c r="A33" s="6"/>
      <c r="B33" s="20"/>
      <c r="C33" s="116">
        <v>29.0</v>
      </c>
      <c r="D33" s="117"/>
      <c r="E33" s="118"/>
      <c r="F33" s="118"/>
      <c r="G33" s="119"/>
      <c r="H33" s="119"/>
      <c r="I33" s="119"/>
      <c r="J33" s="119"/>
      <c r="K33" s="120"/>
      <c r="L33" s="120"/>
      <c r="M33" s="120"/>
      <c r="N33" s="30"/>
      <c r="O33" s="10"/>
      <c r="P33" s="6"/>
      <c r="Q33" s="121"/>
      <c r="R33" s="122"/>
      <c r="S33" s="122"/>
      <c r="T33" s="123"/>
      <c r="U33" s="123"/>
      <c r="V33" s="123"/>
      <c r="W33" s="123"/>
      <c r="X33" s="123"/>
      <c r="Y33" s="123"/>
      <c r="Z33" s="123"/>
      <c r="AA33" s="123"/>
      <c r="AB33" s="123"/>
      <c r="AC33" s="18"/>
      <c r="AD33" s="108"/>
    </row>
    <row r="34" ht="18.0" customHeight="1">
      <c r="A34" s="6"/>
      <c r="B34" s="20"/>
      <c r="C34" s="116">
        <v>30.0</v>
      </c>
      <c r="D34" s="117"/>
      <c r="E34" s="118"/>
      <c r="F34" s="118"/>
      <c r="G34" s="119"/>
      <c r="H34" s="119"/>
      <c r="I34" s="119"/>
      <c r="J34" s="119"/>
      <c r="K34" s="120"/>
      <c r="L34" s="120"/>
      <c r="M34" s="120"/>
      <c r="N34" s="30"/>
      <c r="O34" s="10"/>
      <c r="P34" s="6"/>
      <c r="Q34" s="20"/>
      <c r="R34" s="113" t="s">
        <v>54</v>
      </c>
      <c r="S34" s="90" t="s">
        <v>0</v>
      </c>
      <c r="T34" s="90" t="s">
        <v>17</v>
      </c>
      <c r="U34" s="90" t="s">
        <v>18</v>
      </c>
      <c r="V34" s="90" t="s">
        <v>55</v>
      </c>
      <c r="W34" s="90" t="s">
        <v>56</v>
      </c>
      <c r="X34" s="90" t="s">
        <v>57</v>
      </c>
      <c r="Y34" s="90" t="s">
        <v>58</v>
      </c>
      <c r="Z34" s="90" t="s">
        <v>1</v>
      </c>
      <c r="AA34" s="90" t="s">
        <v>2</v>
      </c>
      <c r="AB34" s="90" t="s">
        <v>3</v>
      </c>
      <c r="AC34" s="30"/>
      <c r="AD34" s="108"/>
    </row>
    <row r="35" ht="18.0" customHeight="1">
      <c r="A35" s="6"/>
      <c r="B35" s="20"/>
      <c r="C35" s="116">
        <v>31.0</v>
      </c>
      <c r="D35" s="117"/>
      <c r="E35" s="118"/>
      <c r="F35" s="118"/>
      <c r="G35" s="119"/>
      <c r="H35" s="119"/>
      <c r="I35" s="119"/>
      <c r="J35" s="119"/>
      <c r="K35" s="120"/>
      <c r="L35" s="120"/>
      <c r="M35" s="120"/>
      <c r="N35" s="30"/>
      <c r="O35" s="10"/>
      <c r="P35" s="6"/>
      <c r="Q35" s="20"/>
      <c r="R35" s="116">
        <v>1.0</v>
      </c>
      <c r="S35" s="117" t="str">
        <f>IFERROR(__xludf.DUMMYFUNCTION("IFERROR(QUERY(Tanteador!$C$6:$BR$80,""select C, BL, BM, BN, BO, BP, BQ, D, E, F where C is not null and F='Dama' order by E desc, BL desc, BM desc, BN desc, BO desc, BQ desc limit 10"",),)"),"")</f>
        <v/>
      </c>
      <c r="T35" s="118"/>
      <c r="U35" s="118"/>
      <c r="V35" s="119"/>
      <c r="W35" s="119"/>
      <c r="X35" s="119"/>
      <c r="Y35" s="119"/>
      <c r="Z35" s="120"/>
      <c r="AA35" s="120"/>
      <c r="AB35" s="120"/>
      <c r="AC35" s="30"/>
      <c r="AD35" s="108"/>
    </row>
    <row r="36" ht="18.0" customHeight="1">
      <c r="A36" s="6"/>
      <c r="B36" s="20"/>
      <c r="C36" s="116">
        <v>32.0</v>
      </c>
      <c r="D36" s="117"/>
      <c r="E36" s="118"/>
      <c r="F36" s="118"/>
      <c r="G36" s="119"/>
      <c r="H36" s="119"/>
      <c r="I36" s="119"/>
      <c r="J36" s="119"/>
      <c r="K36" s="120"/>
      <c r="L36" s="120"/>
      <c r="M36" s="120"/>
      <c r="N36" s="30"/>
      <c r="O36" s="10"/>
      <c r="P36" s="108"/>
      <c r="Q36" s="20"/>
      <c r="R36" s="116">
        <v>2.0</v>
      </c>
      <c r="S36" s="117"/>
      <c r="T36" s="118"/>
      <c r="U36" s="118"/>
      <c r="V36" s="119"/>
      <c r="W36" s="119"/>
      <c r="X36" s="119"/>
      <c r="Y36" s="119"/>
      <c r="Z36" s="120"/>
      <c r="AA36" s="120"/>
      <c r="AB36" s="120"/>
      <c r="AC36" s="30"/>
      <c r="AD36" s="108"/>
    </row>
    <row r="37" ht="18.0" customHeight="1">
      <c r="A37" s="6"/>
      <c r="B37" s="20"/>
      <c r="C37" s="116">
        <v>33.0</v>
      </c>
      <c r="D37" s="117"/>
      <c r="E37" s="118"/>
      <c r="F37" s="118"/>
      <c r="G37" s="119"/>
      <c r="H37" s="119"/>
      <c r="I37" s="119"/>
      <c r="J37" s="119"/>
      <c r="K37" s="120"/>
      <c r="L37" s="120"/>
      <c r="M37" s="120"/>
      <c r="N37" s="30"/>
      <c r="O37" s="10"/>
      <c r="P37" s="108"/>
      <c r="Q37" s="20"/>
      <c r="R37" s="116">
        <v>3.0</v>
      </c>
      <c r="S37" s="117"/>
      <c r="T37" s="118"/>
      <c r="U37" s="118"/>
      <c r="V37" s="119"/>
      <c r="W37" s="119"/>
      <c r="X37" s="119"/>
      <c r="Y37" s="119"/>
      <c r="Z37" s="120"/>
      <c r="AA37" s="120"/>
      <c r="AB37" s="120"/>
      <c r="AC37" s="30"/>
      <c r="AD37" s="108"/>
    </row>
    <row r="38" ht="18.0" customHeight="1">
      <c r="A38" s="6"/>
      <c r="B38" s="20"/>
      <c r="C38" s="116">
        <v>34.0</v>
      </c>
      <c r="D38" s="117"/>
      <c r="E38" s="118"/>
      <c r="F38" s="118"/>
      <c r="G38" s="119"/>
      <c r="H38" s="119"/>
      <c r="I38" s="119"/>
      <c r="J38" s="119"/>
      <c r="K38" s="120"/>
      <c r="L38" s="120"/>
      <c r="M38" s="120"/>
      <c r="N38" s="30"/>
      <c r="O38" s="10"/>
      <c r="P38" s="108"/>
      <c r="Q38" s="20"/>
      <c r="R38" s="116">
        <v>4.0</v>
      </c>
      <c r="S38" s="117"/>
      <c r="T38" s="118"/>
      <c r="U38" s="118"/>
      <c r="V38" s="119"/>
      <c r="W38" s="119"/>
      <c r="X38" s="119"/>
      <c r="Y38" s="119"/>
      <c r="Z38" s="120"/>
      <c r="AA38" s="120"/>
      <c r="AB38" s="120"/>
      <c r="AC38" s="30"/>
      <c r="AD38" s="108"/>
    </row>
    <row r="39" ht="18.0" customHeight="1">
      <c r="A39" s="6"/>
      <c r="B39" s="20"/>
      <c r="C39" s="116">
        <v>35.0</v>
      </c>
      <c r="D39" s="117"/>
      <c r="E39" s="118"/>
      <c r="F39" s="118"/>
      <c r="G39" s="119"/>
      <c r="H39" s="119"/>
      <c r="I39" s="119"/>
      <c r="J39" s="119"/>
      <c r="K39" s="120"/>
      <c r="L39" s="120"/>
      <c r="M39" s="120"/>
      <c r="N39" s="30"/>
      <c r="O39" s="10"/>
      <c r="P39" s="108"/>
      <c r="Q39" s="20"/>
      <c r="R39" s="116">
        <v>5.0</v>
      </c>
      <c r="S39" s="117"/>
      <c r="T39" s="118"/>
      <c r="U39" s="118"/>
      <c r="V39" s="119"/>
      <c r="W39" s="119"/>
      <c r="X39" s="119"/>
      <c r="Y39" s="119"/>
      <c r="Z39" s="120"/>
      <c r="AA39" s="120"/>
      <c r="AB39" s="120"/>
      <c r="AC39" s="30"/>
      <c r="AD39" s="108"/>
    </row>
    <row r="40" ht="18.0" customHeight="1">
      <c r="A40" s="6"/>
      <c r="B40" s="20"/>
      <c r="C40" s="116">
        <v>36.0</v>
      </c>
      <c r="D40" s="117"/>
      <c r="E40" s="118"/>
      <c r="F40" s="118"/>
      <c r="G40" s="119"/>
      <c r="H40" s="119"/>
      <c r="I40" s="119"/>
      <c r="J40" s="119"/>
      <c r="K40" s="120"/>
      <c r="L40" s="120"/>
      <c r="M40" s="120"/>
      <c r="N40" s="30"/>
      <c r="O40" s="10"/>
      <c r="P40" s="108"/>
      <c r="Q40" s="20"/>
      <c r="R40" s="116">
        <v>6.0</v>
      </c>
      <c r="S40" s="117"/>
      <c r="T40" s="118"/>
      <c r="U40" s="118"/>
      <c r="V40" s="119"/>
      <c r="W40" s="119"/>
      <c r="X40" s="119"/>
      <c r="Y40" s="119"/>
      <c r="Z40" s="120"/>
      <c r="AA40" s="120"/>
      <c r="AB40" s="120"/>
      <c r="AC40" s="30"/>
      <c r="AD40" s="108"/>
    </row>
    <row r="41" ht="18.0" customHeight="1">
      <c r="A41" s="6"/>
      <c r="B41" s="20"/>
      <c r="C41" s="116">
        <v>37.0</v>
      </c>
      <c r="D41" s="117"/>
      <c r="E41" s="118"/>
      <c r="F41" s="118"/>
      <c r="G41" s="119"/>
      <c r="H41" s="119"/>
      <c r="I41" s="119"/>
      <c r="J41" s="119"/>
      <c r="K41" s="120"/>
      <c r="L41" s="120"/>
      <c r="M41" s="120"/>
      <c r="N41" s="30"/>
      <c r="O41" s="10"/>
      <c r="P41" s="108"/>
      <c r="Q41" s="20"/>
      <c r="R41" s="116">
        <v>7.0</v>
      </c>
      <c r="S41" s="117"/>
      <c r="T41" s="118"/>
      <c r="U41" s="118"/>
      <c r="V41" s="119"/>
      <c r="W41" s="119"/>
      <c r="X41" s="119"/>
      <c r="Y41" s="119"/>
      <c r="Z41" s="120"/>
      <c r="AA41" s="120"/>
      <c r="AB41" s="120"/>
      <c r="AC41" s="30"/>
      <c r="AD41" s="108"/>
    </row>
    <row r="42" ht="18.0" customHeight="1">
      <c r="A42" s="6"/>
      <c r="B42" s="20"/>
      <c r="C42" s="116">
        <v>38.0</v>
      </c>
      <c r="D42" s="117"/>
      <c r="E42" s="118"/>
      <c r="F42" s="118"/>
      <c r="G42" s="119"/>
      <c r="H42" s="119"/>
      <c r="I42" s="119"/>
      <c r="J42" s="119"/>
      <c r="K42" s="120"/>
      <c r="L42" s="120"/>
      <c r="M42" s="120"/>
      <c r="N42" s="30"/>
      <c r="O42" s="10"/>
      <c r="P42" s="108"/>
      <c r="Q42" s="20"/>
      <c r="R42" s="116">
        <v>8.0</v>
      </c>
      <c r="S42" s="117"/>
      <c r="T42" s="118"/>
      <c r="U42" s="118"/>
      <c r="V42" s="119"/>
      <c r="W42" s="119"/>
      <c r="X42" s="119"/>
      <c r="Y42" s="119"/>
      <c r="Z42" s="120"/>
      <c r="AA42" s="120"/>
      <c r="AB42" s="120"/>
      <c r="AC42" s="30"/>
      <c r="AD42" s="108"/>
    </row>
    <row r="43" ht="18.0" customHeight="1">
      <c r="A43" s="6"/>
      <c r="B43" s="20"/>
      <c r="C43" s="116">
        <v>39.0</v>
      </c>
      <c r="D43" s="117"/>
      <c r="E43" s="118"/>
      <c r="F43" s="118"/>
      <c r="G43" s="119"/>
      <c r="H43" s="119"/>
      <c r="I43" s="119"/>
      <c r="J43" s="119"/>
      <c r="K43" s="120"/>
      <c r="L43" s="120"/>
      <c r="M43" s="120"/>
      <c r="N43" s="30"/>
      <c r="O43" s="10"/>
      <c r="P43" s="108"/>
      <c r="Q43" s="20"/>
      <c r="R43" s="116">
        <v>9.0</v>
      </c>
      <c r="S43" s="117"/>
      <c r="T43" s="118"/>
      <c r="U43" s="118"/>
      <c r="V43" s="119"/>
      <c r="W43" s="119"/>
      <c r="X43" s="119"/>
      <c r="Y43" s="119"/>
      <c r="Z43" s="120"/>
      <c r="AA43" s="120"/>
      <c r="AB43" s="120"/>
      <c r="AC43" s="30"/>
      <c r="AD43" s="108"/>
    </row>
    <row r="44" ht="18.0" customHeight="1">
      <c r="A44" s="6"/>
      <c r="B44" s="20"/>
      <c r="C44" s="116">
        <v>40.0</v>
      </c>
      <c r="D44" s="117"/>
      <c r="E44" s="118"/>
      <c r="F44" s="118"/>
      <c r="G44" s="119"/>
      <c r="H44" s="119"/>
      <c r="I44" s="119"/>
      <c r="J44" s="119"/>
      <c r="K44" s="120"/>
      <c r="L44" s="120"/>
      <c r="M44" s="120"/>
      <c r="N44" s="30"/>
      <c r="O44" s="10"/>
      <c r="P44" s="108"/>
      <c r="Q44" s="20"/>
      <c r="R44" s="116">
        <v>10.0</v>
      </c>
      <c r="S44" s="117"/>
      <c r="T44" s="118"/>
      <c r="U44" s="118"/>
      <c r="V44" s="119"/>
      <c r="W44" s="119"/>
      <c r="X44" s="119"/>
      <c r="Y44" s="119"/>
      <c r="Z44" s="120"/>
      <c r="AA44" s="120"/>
      <c r="AB44" s="120"/>
      <c r="AC44" s="30"/>
      <c r="AD44" s="108"/>
    </row>
    <row r="45" ht="18.0" customHeight="1">
      <c r="A45" s="6"/>
      <c r="B45" s="20"/>
      <c r="C45" s="116">
        <v>41.0</v>
      </c>
      <c r="D45" s="117"/>
      <c r="E45" s="118"/>
      <c r="F45" s="118"/>
      <c r="G45" s="119"/>
      <c r="H45" s="119"/>
      <c r="I45" s="119"/>
      <c r="J45" s="119"/>
      <c r="K45" s="120"/>
      <c r="L45" s="120"/>
      <c r="M45" s="120"/>
      <c r="N45" s="30"/>
      <c r="O45" s="10"/>
      <c r="P45" s="108"/>
      <c r="Q45" s="70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2"/>
      <c r="AD45" s="108"/>
    </row>
    <row r="46" ht="18.0" customHeight="1">
      <c r="A46" s="6"/>
      <c r="B46" s="20"/>
      <c r="C46" s="116">
        <v>42.0</v>
      </c>
      <c r="D46" s="117"/>
      <c r="E46" s="118"/>
      <c r="F46" s="118"/>
      <c r="G46" s="119"/>
      <c r="H46" s="119"/>
      <c r="I46" s="119"/>
      <c r="J46" s="119"/>
      <c r="K46" s="120"/>
      <c r="L46" s="120"/>
      <c r="M46" s="120"/>
      <c r="N46" s="30"/>
      <c r="O46" s="10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</row>
    <row r="47" ht="18.0" customHeight="1">
      <c r="A47" s="6"/>
      <c r="B47" s="20"/>
      <c r="C47" s="116">
        <v>43.0</v>
      </c>
      <c r="D47" s="117"/>
      <c r="E47" s="118"/>
      <c r="F47" s="118"/>
      <c r="G47" s="119"/>
      <c r="H47" s="119"/>
      <c r="I47" s="119"/>
      <c r="J47" s="119"/>
      <c r="K47" s="120"/>
      <c r="L47" s="120"/>
      <c r="M47" s="120"/>
      <c r="N47" s="30"/>
      <c r="O47" s="10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</row>
    <row r="48" ht="18.0" customHeight="1">
      <c r="A48" s="6"/>
      <c r="B48" s="20"/>
      <c r="C48" s="116">
        <v>44.0</v>
      </c>
      <c r="D48" s="117"/>
      <c r="E48" s="118"/>
      <c r="F48" s="118"/>
      <c r="G48" s="119"/>
      <c r="H48" s="119"/>
      <c r="I48" s="119"/>
      <c r="J48" s="119"/>
      <c r="K48" s="120"/>
      <c r="L48" s="120"/>
      <c r="M48" s="120"/>
      <c r="N48" s="30"/>
      <c r="O48" s="10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</row>
    <row r="49" ht="18.0" customHeight="1">
      <c r="A49" s="6"/>
      <c r="B49" s="20"/>
      <c r="C49" s="116">
        <v>45.0</v>
      </c>
      <c r="D49" s="117"/>
      <c r="E49" s="118"/>
      <c r="F49" s="118"/>
      <c r="G49" s="119"/>
      <c r="H49" s="119"/>
      <c r="I49" s="119"/>
      <c r="J49" s="119"/>
      <c r="K49" s="120"/>
      <c r="L49" s="120"/>
      <c r="M49" s="120"/>
      <c r="N49" s="30"/>
      <c r="O49" s="10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</row>
    <row r="50" ht="18.0" customHeight="1">
      <c r="A50" s="6"/>
      <c r="B50" s="20"/>
      <c r="C50" s="116">
        <v>46.0</v>
      </c>
      <c r="D50" s="117"/>
      <c r="E50" s="118"/>
      <c r="F50" s="118"/>
      <c r="G50" s="119"/>
      <c r="H50" s="119"/>
      <c r="I50" s="119"/>
      <c r="J50" s="119"/>
      <c r="K50" s="120"/>
      <c r="L50" s="120"/>
      <c r="M50" s="120"/>
      <c r="N50" s="30"/>
      <c r="O50" s="10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</row>
    <row r="51" ht="18.0" customHeight="1">
      <c r="A51" s="6"/>
      <c r="B51" s="20"/>
      <c r="C51" s="116">
        <v>47.0</v>
      </c>
      <c r="D51" s="117"/>
      <c r="E51" s="118"/>
      <c r="F51" s="118"/>
      <c r="G51" s="119"/>
      <c r="H51" s="119"/>
      <c r="I51" s="119"/>
      <c r="J51" s="119"/>
      <c r="K51" s="120"/>
      <c r="L51" s="120"/>
      <c r="M51" s="120"/>
      <c r="N51" s="30"/>
      <c r="O51" s="10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</row>
    <row r="52" ht="18.0" customHeight="1">
      <c r="A52" s="6"/>
      <c r="B52" s="20"/>
      <c r="C52" s="116">
        <v>48.0</v>
      </c>
      <c r="D52" s="117"/>
      <c r="E52" s="118"/>
      <c r="F52" s="118"/>
      <c r="G52" s="119"/>
      <c r="H52" s="119"/>
      <c r="I52" s="119"/>
      <c r="J52" s="119"/>
      <c r="K52" s="120"/>
      <c r="L52" s="120"/>
      <c r="M52" s="120"/>
      <c r="N52" s="30"/>
      <c r="O52" s="10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</row>
    <row r="53" ht="18.0" customHeight="1">
      <c r="A53" s="6"/>
      <c r="B53" s="20"/>
      <c r="C53" s="116">
        <v>49.0</v>
      </c>
      <c r="D53" s="117"/>
      <c r="E53" s="118"/>
      <c r="F53" s="118"/>
      <c r="G53" s="119"/>
      <c r="H53" s="119"/>
      <c r="I53" s="119"/>
      <c r="J53" s="119"/>
      <c r="K53" s="120"/>
      <c r="L53" s="120"/>
      <c r="M53" s="120"/>
      <c r="N53" s="30"/>
      <c r="O53" s="10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</row>
    <row r="54" ht="18.0" customHeight="1">
      <c r="A54" s="6"/>
      <c r="B54" s="20"/>
      <c r="C54" s="116">
        <v>50.0</v>
      </c>
      <c r="D54" s="117"/>
      <c r="E54" s="118"/>
      <c r="F54" s="118"/>
      <c r="G54" s="119"/>
      <c r="H54" s="119"/>
      <c r="I54" s="119"/>
      <c r="J54" s="119"/>
      <c r="K54" s="120"/>
      <c r="L54" s="120"/>
      <c r="M54" s="120"/>
      <c r="N54" s="30"/>
      <c r="O54" s="10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</row>
    <row r="55" ht="18.0" customHeight="1">
      <c r="A55" s="6"/>
      <c r="B55" s="20"/>
      <c r="C55" s="116">
        <v>51.0</v>
      </c>
      <c r="D55" s="117"/>
      <c r="E55" s="118"/>
      <c r="F55" s="118"/>
      <c r="G55" s="119"/>
      <c r="H55" s="119"/>
      <c r="I55" s="119"/>
      <c r="J55" s="119"/>
      <c r="K55" s="120"/>
      <c r="L55" s="120"/>
      <c r="M55" s="120"/>
      <c r="N55" s="30"/>
      <c r="O55" s="10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</row>
    <row r="56" ht="18.0" customHeight="1">
      <c r="A56" s="6"/>
      <c r="B56" s="20"/>
      <c r="C56" s="116">
        <v>52.0</v>
      </c>
      <c r="D56" s="117"/>
      <c r="E56" s="118"/>
      <c r="F56" s="118"/>
      <c r="G56" s="119"/>
      <c r="H56" s="119"/>
      <c r="I56" s="119"/>
      <c r="J56" s="119"/>
      <c r="K56" s="120"/>
      <c r="L56" s="120"/>
      <c r="M56" s="120"/>
      <c r="N56" s="30"/>
      <c r="O56" s="10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</row>
    <row r="57" ht="18.0" customHeight="1">
      <c r="A57" s="6"/>
      <c r="B57" s="20"/>
      <c r="C57" s="116">
        <v>53.0</v>
      </c>
      <c r="D57" s="117"/>
      <c r="E57" s="118"/>
      <c r="F57" s="118"/>
      <c r="G57" s="119"/>
      <c r="H57" s="119"/>
      <c r="I57" s="119"/>
      <c r="J57" s="119"/>
      <c r="K57" s="120"/>
      <c r="L57" s="120"/>
      <c r="M57" s="120"/>
      <c r="N57" s="30"/>
      <c r="O57" s="10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</row>
    <row r="58" ht="18.0" customHeight="1">
      <c r="A58" s="6"/>
      <c r="B58" s="20"/>
      <c r="C58" s="116">
        <v>54.0</v>
      </c>
      <c r="D58" s="117"/>
      <c r="E58" s="118"/>
      <c r="F58" s="118"/>
      <c r="G58" s="119"/>
      <c r="H58" s="119"/>
      <c r="I58" s="119"/>
      <c r="J58" s="119"/>
      <c r="K58" s="120"/>
      <c r="L58" s="120"/>
      <c r="M58" s="120"/>
      <c r="N58" s="30"/>
      <c r="O58" s="10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</row>
    <row r="59" ht="18.0" customHeight="1">
      <c r="A59" s="6"/>
      <c r="B59" s="20"/>
      <c r="C59" s="116">
        <v>55.0</v>
      </c>
      <c r="D59" s="117"/>
      <c r="E59" s="118"/>
      <c r="F59" s="118"/>
      <c r="G59" s="119"/>
      <c r="H59" s="119"/>
      <c r="I59" s="119"/>
      <c r="J59" s="119"/>
      <c r="K59" s="120"/>
      <c r="L59" s="120"/>
      <c r="M59" s="120"/>
      <c r="N59" s="30"/>
      <c r="O59" s="10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</row>
    <row r="60" ht="18.0" customHeight="1">
      <c r="A60" s="6"/>
      <c r="B60" s="20"/>
      <c r="C60" s="116">
        <v>56.0</v>
      </c>
      <c r="D60" s="117"/>
      <c r="E60" s="118"/>
      <c r="F60" s="118"/>
      <c r="G60" s="119"/>
      <c r="H60" s="119"/>
      <c r="I60" s="119"/>
      <c r="J60" s="119"/>
      <c r="K60" s="120"/>
      <c r="L60" s="120"/>
      <c r="M60" s="120"/>
      <c r="N60" s="30"/>
      <c r="O60" s="10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</row>
    <row r="61" ht="18.0" customHeight="1">
      <c r="A61" s="6"/>
      <c r="B61" s="20"/>
      <c r="C61" s="116">
        <v>57.0</v>
      </c>
      <c r="D61" s="117"/>
      <c r="E61" s="118"/>
      <c r="F61" s="118"/>
      <c r="G61" s="119"/>
      <c r="H61" s="119"/>
      <c r="I61" s="119"/>
      <c r="J61" s="119"/>
      <c r="K61" s="120"/>
      <c r="L61" s="120"/>
      <c r="M61" s="120"/>
      <c r="N61" s="30"/>
      <c r="O61" s="10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</row>
    <row r="62" ht="18.0" customHeight="1">
      <c r="A62" s="6"/>
      <c r="B62" s="20"/>
      <c r="C62" s="116">
        <v>58.0</v>
      </c>
      <c r="D62" s="117"/>
      <c r="E62" s="118"/>
      <c r="F62" s="118"/>
      <c r="G62" s="119"/>
      <c r="H62" s="119"/>
      <c r="I62" s="119"/>
      <c r="J62" s="119"/>
      <c r="K62" s="120"/>
      <c r="L62" s="120"/>
      <c r="M62" s="120"/>
      <c r="N62" s="30"/>
      <c r="O62" s="10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</row>
    <row r="63" ht="18.0" customHeight="1">
      <c r="A63" s="6"/>
      <c r="B63" s="20"/>
      <c r="C63" s="116">
        <v>59.0</v>
      </c>
      <c r="D63" s="117"/>
      <c r="E63" s="118"/>
      <c r="F63" s="118"/>
      <c r="G63" s="119"/>
      <c r="H63" s="119"/>
      <c r="I63" s="119"/>
      <c r="J63" s="119"/>
      <c r="K63" s="120"/>
      <c r="L63" s="120"/>
      <c r="M63" s="120"/>
      <c r="N63" s="30"/>
      <c r="O63" s="10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</row>
    <row r="64" ht="18.0" customHeight="1">
      <c r="A64" s="6"/>
      <c r="B64" s="20"/>
      <c r="C64" s="116">
        <v>60.0</v>
      </c>
      <c r="D64" s="117"/>
      <c r="E64" s="118"/>
      <c r="F64" s="118"/>
      <c r="G64" s="119"/>
      <c r="H64" s="119"/>
      <c r="I64" s="119"/>
      <c r="J64" s="119"/>
      <c r="K64" s="120"/>
      <c r="L64" s="120"/>
      <c r="M64" s="120"/>
      <c r="N64" s="30"/>
      <c r="O64" s="10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</row>
    <row r="65" ht="18.0" customHeight="1">
      <c r="A65" s="6"/>
      <c r="B65" s="20"/>
      <c r="C65" s="116">
        <v>61.0</v>
      </c>
      <c r="D65" s="117"/>
      <c r="E65" s="118"/>
      <c r="F65" s="118"/>
      <c r="G65" s="119"/>
      <c r="H65" s="119"/>
      <c r="I65" s="119"/>
      <c r="J65" s="119"/>
      <c r="K65" s="120"/>
      <c r="L65" s="120"/>
      <c r="M65" s="120"/>
      <c r="N65" s="30"/>
      <c r="O65" s="10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</row>
    <row r="66" ht="18.0" customHeight="1">
      <c r="A66" s="6"/>
      <c r="B66" s="20"/>
      <c r="C66" s="116">
        <v>62.0</v>
      </c>
      <c r="D66" s="117"/>
      <c r="E66" s="118"/>
      <c r="F66" s="118"/>
      <c r="G66" s="119"/>
      <c r="H66" s="119"/>
      <c r="I66" s="119"/>
      <c r="J66" s="119"/>
      <c r="K66" s="120"/>
      <c r="L66" s="120"/>
      <c r="M66" s="120"/>
      <c r="N66" s="30"/>
      <c r="O66" s="10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</row>
    <row r="67" ht="18.0" customHeight="1">
      <c r="A67" s="6"/>
      <c r="B67" s="20"/>
      <c r="C67" s="116">
        <v>63.0</v>
      </c>
      <c r="D67" s="117"/>
      <c r="E67" s="118"/>
      <c r="F67" s="118"/>
      <c r="G67" s="119"/>
      <c r="H67" s="119"/>
      <c r="I67" s="119"/>
      <c r="J67" s="119"/>
      <c r="K67" s="120"/>
      <c r="L67" s="120"/>
      <c r="M67" s="120"/>
      <c r="N67" s="30"/>
      <c r="O67" s="10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</row>
    <row r="68" ht="18.0" customHeight="1">
      <c r="A68" s="6"/>
      <c r="B68" s="20"/>
      <c r="C68" s="116">
        <v>64.0</v>
      </c>
      <c r="D68" s="117"/>
      <c r="E68" s="118"/>
      <c r="F68" s="118"/>
      <c r="G68" s="119"/>
      <c r="H68" s="119"/>
      <c r="I68" s="119"/>
      <c r="J68" s="119"/>
      <c r="K68" s="120"/>
      <c r="L68" s="120"/>
      <c r="M68" s="120"/>
      <c r="N68" s="30"/>
      <c r="O68" s="10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</row>
    <row r="69" ht="18.0" customHeight="1">
      <c r="A69" s="6"/>
      <c r="B69" s="20"/>
      <c r="C69" s="116">
        <v>65.0</v>
      </c>
      <c r="D69" s="117"/>
      <c r="E69" s="118"/>
      <c r="F69" s="118"/>
      <c r="G69" s="119"/>
      <c r="H69" s="119"/>
      <c r="I69" s="119"/>
      <c r="J69" s="119"/>
      <c r="K69" s="120"/>
      <c r="L69" s="120"/>
      <c r="M69" s="120"/>
      <c r="N69" s="30"/>
      <c r="O69" s="10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</row>
    <row r="70" ht="18.0" customHeight="1">
      <c r="A70" s="6"/>
      <c r="B70" s="20"/>
      <c r="C70" s="116">
        <v>66.0</v>
      </c>
      <c r="D70" s="117"/>
      <c r="E70" s="118"/>
      <c r="F70" s="118"/>
      <c r="G70" s="119"/>
      <c r="H70" s="119"/>
      <c r="I70" s="119"/>
      <c r="J70" s="119"/>
      <c r="K70" s="120"/>
      <c r="L70" s="120"/>
      <c r="M70" s="120"/>
      <c r="N70" s="30"/>
      <c r="O70" s="10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</row>
    <row r="71" ht="18.0" customHeight="1">
      <c r="A71" s="6"/>
      <c r="B71" s="20"/>
      <c r="C71" s="116">
        <v>67.0</v>
      </c>
      <c r="D71" s="117"/>
      <c r="E71" s="118"/>
      <c r="F71" s="118"/>
      <c r="G71" s="119"/>
      <c r="H71" s="119"/>
      <c r="I71" s="119"/>
      <c r="J71" s="119"/>
      <c r="K71" s="120"/>
      <c r="L71" s="120"/>
      <c r="M71" s="120"/>
      <c r="N71" s="30"/>
      <c r="O71" s="10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</row>
    <row r="72" ht="18.0" customHeight="1">
      <c r="A72" s="6"/>
      <c r="B72" s="20"/>
      <c r="C72" s="116">
        <v>68.0</v>
      </c>
      <c r="D72" s="117"/>
      <c r="E72" s="118"/>
      <c r="F72" s="118"/>
      <c r="G72" s="119"/>
      <c r="H72" s="119"/>
      <c r="I72" s="119"/>
      <c r="J72" s="119"/>
      <c r="K72" s="120"/>
      <c r="L72" s="120"/>
      <c r="M72" s="120"/>
      <c r="N72" s="30"/>
      <c r="O72" s="10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</row>
    <row r="73" ht="18.0" customHeight="1">
      <c r="A73" s="6"/>
      <c r="B73" s="20"/>
      <c r="C73" s="116">
        <v>69.0</v>
      </c>
      <c r="D73" s="117"/>
      <c r="E73" s="118"/>
      <c r="F73" s="118"/>
      <c r="G73" s="119"/>
      <c r="H73" s="119"/>
      <c r="I73" s="119"/>
      <c r="J73" s="119"/>
      <c r="K73" s="120"/>
      <c r="L73" s="120"/>
      <c r="M73" s="120"/>
      <c r="N73" s="30"/>
      <c r="O73" s="10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</row>
    <row r="74" ht="18.0" customHeight="1">
      <c r="A74" s="6"/>
      <c r="B74" s="20"/>
      <c r="C74" s="116">
        <v>70.0</v>
      </c>
      <c r="D74" s="117"/>
      <c r="E74" s="118"/>
      <c r="F74" s="118"/>
      <c r="G74" s="119"/>
      <c r="H74" s="119"/>
      <c r="I74" s="119"/>
      <c r="J74" s="119"/>
      <c r="K74" s="120"/>
      <c r="L74" s="120"/>
      <c r="M74" s="120"/>
      <c r="N74" s="30"/>
      <c r="O74" s="10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</row>
    <row r="75" ht="18.0" customHeight="1">
      <c r="A75" s="6"/>
      <c r="B75" s="20"/>
      <c r="C75" s="116">
        <v>71.0</v>
      </c>
      <c r="D75" s="117"/>
      <c r="E75" s="118"/>
      <c r="F75" s="118"/>
      <c r="G75" s="119"/>
      <c r="H75" s="119"/>
      <c r="I75" s="119"/>
      <c r="J75" s="119"/>
      <c r="K75" s="120"/>
      <c r="L75" s="120"/>
      <c r="M75" s="120"/>
      <c r="N75" s="30"/>
      <c r="O75" s="10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</row>
    <row r="76" ht="18.0" customHeight="1">
      <c r="A76" s="6"/>
      <c r="B76" s="20"/>
      <c r="C76" s="116">
        <v>72.0</v>
      </c>
      <c r="D76" s="117"/>
      <c r="E76" s="118"/>
      <c r="F76" s="118"/>
      <c r="G76" s="119"/>
      <c r="H76" s="119"/>
      <c r="I76" s="119"/>
      <c r="J76" s="119"/>
      <c r="K76" s="120"/>
      <c r="L76" s="120"/>
      <c r="M76" s="120"/>
      <c r="N76" s="30"/>
      <c r="O76" s="10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</row>
    <row r="77" ht="18.0" customHeight="1">
      <c r="A77" s="6"/>
      <c r="B77" s="20"/>
      <c r="C77" s="116">
        <v>73.0</v>
      </c>
      <c r="D77" s="117"/>
      <c r="E77" s="118"/>
      <c r="F77" s="118"/>
      <c r="G77" s="119"/>
      <c r="H77" s="119"/>
      <c r="I77" s="119"/>
      <c r="J77" s="119"/>
      <c r="K77" s="120"/>
      <c r="L77" s="120"/>
      <c r="M77" s="120"/>
      <c r="N77" s="30"/>
      <c r="O77" s="10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</row>
    <row r="78" ht="18.0" customHeight="1">
      <c r="A78" s="6"/>
      <c r="B78" s="20"/>
      <c r="C78" s="116">
        <v>74.0</v>
      </c>
      <c r="D78" s="117"/>
      <c r="E78" s="118"/>
      <c r="F78" s="118"/>
      <c r="G78" s="119"/>
      <c r="H78" s="119"/>
      <c r="I78" s="119"/>
      <c r="J78" s="119"/>
      <c r="K78" s="120"/>
      <c r="L78" s="120"/>
      <c r="M78" s="120"/>
      <c r="N78" s="30"/>
      <c r="O78" s="10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</row>
    <row r="79" ht="18.0" customHeight="1">
      <c r="A79" s="6"/>
      <c r="B79" s="20"/>
      <c r="C79" s="116">
        <v>75.0</v>
      </c>
      <c r="D79" s="117"/>
      <c r="E79" s="118"/>
      <c r="F79" s="118"/>
      <c r="G79" s="119"/>
      <c r="H79" s="119"/>
      <c r="I79" s="119"/>
      <c r="J79" s="119"/>
      <c r="K79" s="120"/>
      <c r="L79" s="120"/>
      <c r="M79" s="120"/>
      <c r="N79" s="30"/>
      <c r="O79" s="10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</row>
    <row r="80" ht="7.5" customHeight="1">
      <c r="A80" s="6"/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2"/>
      <c r="O80" s="10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</row>
    <row r="81" ht="15.75" customHeight="1">
      <c r="A81" s="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</row>
    <row r="82" ht="15.75" customHeight="1">
      <c r="E82" s="124"/>
      <c r="F82" s="124"/>
    </row>
    <row r="83" ht="15.75" customHeight="1">
      <c r="E83" s="124"/>
      <c r="F83" s="124"/>
    </row>
    <row r="84" ht="15.75" customHeight="1">
      <c r="E84" s="124"/>
      <c r="F84" s="124"/>
    </row>
    <row r="85" ht="15.75" customHeight="1">
      <c r="E85" s="124"/>
      <c r="F85" s="124"/>
    </row>
    <row r="86" ht="15.75" customHeight="1">
      <c r="E86" s="124"/>
      <c r="F86" s="124"/>
    </row>
    <row r="87" ht="15.75" customHeight="1">
      <c r="E87" s="124"/>
      <c r="F87" s="124"/>
    </row>
    <row r="88" ht="15.75" customHeight="1">
      <c r="E88" s="124"/>
      <c r="F88" s="124"/>
    </row>
    <row r="89" ht="15.75" customHeight="1">
      <c r="E89" s="124"/>
      <c r="F89" s="124"/>
    </row>
    <row r="90" ht="15.75" customHeight="1">
      <c r="E90" s="124"/>
      <c r="F90" s="124"/>
    </row>
    <row r="91" ht="15.75" customHeight="1">
      <c r="E91" s="124"/>
      <c r="F91" s="124"/>
    </row>
    <row r="92" ht="15.75" customHeight="1">
      <c r="E92" s="124"/>
      <c r="F92" s="124"/>
    </row>
    <row r="93" ht="15.75" customHeight="1">
      <c r="E93" s="124"/>
      <c r="F93" s="124"/>
    </row>
    <row r="94" ht="15.75" customHeight="1">
      <c r="E94" s="124"/>
      <c r="F94" s="124"/>
    </row>
    <row r="95" ht="15.75" customHeight="1">
      <c r="E95" s="124"/>
      <c r="F95" s="124"/>
    </row>
    <row r="96" ht="15.75" customHeight="1">
      <c r="E96" s="124"/>
      <c r="F96" s="124"/>
    </row>
    <row r="97" ht="15.75" customHeight="1">
      <c r="E97" s="124"/>
      <c r="F97" s="124"/>
    </row>
    <row r="98" ht="15.75" customHeight="1">
      <c r="E98" s="124"/>
      <c r="F98" s="124"/>
    </row>
    <row r="99" ht="15.75" customHeight="1">
      <c r="E99" s="124"/>
      <c r="F99" s="124"/>
    </row>
    <row r="100" ht="15.75" customHeight="1">
      <c r="E100" s="124"/>
      <c r="F100" s="124"/>
    </row>
    <row r="101" ht="15.75" customHeight="1">
      <c r="E101" s="124"/>
      <c r="F101" s="124"/>
    </row>
    <row r="102" ht="15.75" customHeight="1">
      <c r="E102" s="124"/>
      <c r="F102" s="124"/>
    </row>
    <row r="103" ht="15.75" customHeight="1">
      <c r="E103" s="124"/>
      <c r="F103" s="124"/>
    </row>
    <row r="104" ht="15.75" customHeight="1">
      <c r="E104" s="124"/>
      <c r="F104" s="124"/>
    </row>
    <row r="105" ht="15.75" customHeight="1">
      <c r="E105" s="124"/>
      <c r="F105" s="124"/>
    </row>
    <row r="106" ht="15.75" customHeight="1">
      <c r="E106" s="124"/>
      <c r="F106" s="124"/>
    </row>
    <row r="107" ht="15.75" customHeight="1">
      <c r="E107" s="124"/>
      <c r="F107" s="124"/>
    </row>
    <row r="108" ht="15.75" customHeight="1">
      <c r="E108" s="124"/>
      <c r="F108" s="124"/>
    </row>
    <row r="109" ht="15.75" customHeight="1">
      <c r="E109" s="124"/>
      <c r="F109" s="124"/>
    </row>
    <row r="110" ht="15.75" customHeight="1">
      <c r="E110" s="124"/>
      <c r="F110" s="124"/>
    </row>
    <row r="111" ht="15.75" customHeight="1">
      <c r="E111" s="124"/>
      <c r="F111" s="124"/>
    </row>
    <row r="112" ht="15.75" customHeight="1">
      <c r="E112" s="124"/>
      <c r="F112" s="124"/>
    </row>
    <row r="113" ht="15.75" customHeight="1">
      <c r="E113" s="124"/>
      <c r="F113" s="124"/>
    </row>
    <row r="114" ht="15.75" customHeight="1">
      <c r="E114" s="124"/>
      <c r="F114" s="124"/>
    </row>
    <row r="115" ht="15.75" customHeight="1">
      <c r="E115" s="124"/>
      <c r="F115" s="124"/>
    </row>
    <row r="116" ht="15.75" customHeight="1">
      <c r="E116" s="124"/>
      <c r="F116" s="124"/>
    </row>
    <row r="117" ht="15.75" customHeight="1">
      <c r="E117" s="124"/>
      <c r="F117" s="124"/>
    </row>
    <row r="118" ht="15.75" customHeight="1">
      <c r="E118" s="124"/>
      <c r="F118" s="124"/>
    </row>
    <row r="119" ht="15.75" customHeight="1">
      <c r="E119" s="124"/>
      <c r="F119" s="124"/>
    </row>
    <row r="120" ht="15.75" customHeight="1">
      <c r="E120" s="124"/>
      <c r="F120" s="124"/>
    </row>
    <row r="121" ht="15.75" customHeight="1">
      <c r="E121" s="124"/>
      <c r="F121" s="124"/>
    </row>
    <row r="122" ht="15.75" customHeight="1">
      <c r="E122" s="124"/>
      <c r="F122" s="124"/>
    </row>
    <row r="123" ht="15.75" customHeight="1">
      <c r="E123" s="124"/>
      <c r="F123" s="124"/>
    </row>
    <row r="124" ht="15.75" customHeight="1">
      <c r="E124" s="124"/>
      <c r="F124" s="124"/>
    </row>
    <row r="125" ht="15.75" customHeight="1">
      <c r="E125" s="124"/>
      <c r="F125" s="124"/>
    </row>
    <row r="126" ht="15.75" customHeight="1">
      <c r="E126" s="124"/>
      <c r="F126" s="124"/>
    </row>
    <row r="127" ht="15.75" customHeight="1">
      <c r="E127" s="124"/>
      <c r="F127" s="124"/>
    </row>
    <row r="128" ht="15.75" customHeight="1">
      <c r="E128" s="124"/>
      <c r="F128" s="124"/>
    </row>
    <row r="129" ht="15.75" customHeight="1">
      <c r="E129" s="124"/>
      <c r="F129" s="124"/>
    </row>
    <row r="130" ht="15.75" customHeight="1">
      <c r="E130" s="124"/>
      <c r="F130" s="124"/>
    </row>
    <row r="131" ht="15.75" customHeight="1">
      <c r="E131" s="124"/>
      <c r="F131" s="124"/>
    </row>
    <row r="132" ht="15.75" customHeight="1">
      <c r="E132" s="124"/>
      <c r="F132" s="124"/>
    </row>
    <row r="133" ht="15.75" customHeight="1">
      <c r="E133" s="124"/>
      <c r="F133" s="124"/>
    </row>
    <row r="134" ht="15.75" customHeight="1">
      <c r="E134" s="124"/>
      <c r="F134" s="124"/>
    </row>
    <row r="135" ht="15.75" customHeight="1">
      <c r="E135" s="124"/>
      <c r="F135" s="124"/>
    </row>
    <row r="136" ht="15.75" customHeight="1">
      <c r="E136" s="124"/>
      <c r="F136" s="124"/>
    </row>
    <row r="137" ht="15.75" customHeight="1">
      <c r="E137" s="124"/>
      <c r="F137" s="124"/>
    </row>
    <row r="138" ht="15.75" customHeight="1">
      <c r="E138" s="124"/>
      <c r="F138" s="124"/>
    </row>
    <row r="139" ht="15.75" customHeight="1">
      <c r="E139" s="124"/>
      <c r="F139" s="124"/>
    </row>
    <row r="140" ht="15.75" customHeight="1">
      <c r="E140" s="124"/>
      <c r="F140" s="124"/>
    </row>
    <row r="141" ht="15.75" customHeight="1">
      <c r="E141" s="124"/>
      <c r="F141" s="124"/>
    </row>
    <row r="142" ht="15.75" customHeight="1">
      <c r="E142" s="124"/>
      <c r="F142" s="124"/>
    </row>
    <row r="143" ht="15.75" customHeight="1">
      <c r="E143" s="124"/>
      <c r="F143" s="124"/>
    </row>
    <row r="144" ht="15.75" customHeight="1">
      <c r="E144" s="124"/>
      <c r="F144" s="124"/>
    </row>
    <row r="145" ht="15.75" customHeight="1">
      <c r="E145" s="124"/>
      <c r="F145" s="124"/>
    </row>
    <row r="146" ht="15.75" customHeight="1">
      <c r="E146" s="124"/>
      <c r="F146" s="124"/>
    </row>
    <row r="147" ht="15.75" customHeight="1">
      <c r="E147" s="124"/>
      <c r="F147" s="124"/>
    </row>
    <row r="148" ht="15.75" customHeight="1">
      <c r="E148" s="124"/>
      <c r="F148" s="124"/>
    </row>
    <row r="149" ht="15.75" customHeight="1">
      <c r="E149" s="124"/>
      <c r="F149" s="124"/>
    </row>
    <row r="150" ht="15.75" customHeight="1">
      <c r="E150" s="124"/>
      <c r="F150" s="124"/>
    </row>
    <row r="151" ht="15.75" customHeight="1">
      <c r="E151" s="124"/>
      <c r="F151" s="124"/>
    </row>
    <row r="152" ht="15.75" customHeight="1">
      <c r="E152" s="124"/>
      <c r="F152" s="124"/>
    </row>
    <row r="153" ht="15.75" customHeight="1">
      <c r="E153" s="124"/>
      <c r="F153" s="124"/>
    </row>
    <row r="154" ht="15.75" customHeight="1">
      <c r="E154" s="124"/>
      <c r="F154" s="124"/>
    </row>
    <row r="155" ht="15.75" customHeight="1">
      <c r="E155" s="124"/>
      <c r="F155" s="124"/>
    </row>
    <row r="156" ht="15.75" customHeight="1">
      <c r="E156" s="124"/>
      <c r="F156" s="124"/>
    </row>
    <row r="157" ht="15.75" customHeight="1">
      <c r="E157" s="124"/>
      <c r="F157" s="124"/>
    </row>
    <row r="158" ht="15.75" customHeight="1">
      <c r="E158" s="124"/>
      <c r="F158" s="124"/>
    </row>
    <row r="159" ht="15.75" customHeight="1">
      <c r="E159" s="124"/>
      <c r="F159" s="124"/>
    </row>
    <row r="160" ht="15.75" customHeight="1">
      <c r="E160" s="124"/>
      <c r="F160" s="124"/>
    </row>
    <row r="161" ht="15.75" customHeight="1">
      <c r="E161" s="124"/>
      <c r="F161" s="124"/>
    </row>
    <row r="162" ht="15.75" customHeight="1">
      <c r="E162" s="124"/>
      <c r="F162" s="124"/>
    </row>
    <row r="163" ht="15.75" customHeight="1">
      <c r="E163" s="124"/>
      <c r="F163" s="124"/>
    </row>
    <row r="164" ht="15.75" customHeight="1">
      <c r="E164" s="124"/>
      <c r="F164" s="124"/>
    </row>
    <row r="165" ht="15.75" customHeight="1">
      <c r="E165" s="124"/>
      <c r="F165" s="124"/>
    </row>
    <row r="166" ht="15.75" customHeight="1">
      <c r="E166" s="124"/>
      <c r="F166" s="124"/>
    </row>
    <row r="167" ht="15.75" customHeight="1">
      <c r="E167" s="124"/>
      <c r="F167" s="124"/>
    </row>
    <row r="168" ht="15.75" customHeight="1">
      <c r="E168" s="124"/>
      <c r="F168" s="124"/>
    </row>
    <row r="169" ht="15.75" customHeight="1">
      <c r="E169" s="124"/>
      <c r="F169" s="124"/>
    </row>
    <row r="170" ht="15.75" customHeight="1">
      <c r="E170" s="124"/>
      <c r="F170" s="124"/>
    </row>
    <row r="171" ht="15.75" customHeight="1">
      <c r="E171" s="124"/>
      <c r="F171" s="124"/>
    </row>
    <row r="172" ht="15.75" customHeight="1">
      <c r="E172" s="124"/>
      <c r="F172" s="124"/>
    </row>
    <row r="173" ht="15.75" customHeight="1">
      <c r="E173" s="124"/>
      <c r="F173" s="124"/>
    </row>
    <row r="174" ht="15.75" customHeight="1">
      <c r="E174" s="124"/>
      <c r="F174" s="124"/>
    </row>
    <row r="175" ht="15.75" customHeight="1">
      <c r="E175" s="124"/>
      <c r="F175" s="124"/>
    </row>
    <row r="176" ht="15.75" customHeight="1">
      <c r="E176" s="124"/>
      <c r="F176" s="124"/>
    </row>
    <row r="177" ht="15.75" customHeight="1">
      <c r="E177" s="124"/>
      <c r="F177" s="124"/>
    </row>
    <row r="178" ht="15.75" customHeight="1">
      <c r="E178" s="124"/>
      <c r="F178" s="124"/>
    </row>
    <row r="179" ht="15.75" customHeight="1">
      <c r="E179" s="124"/>
      <c r="F179" s="124"/>
    </row>
    <row r="180" ht="15.75" customHeight="1">
      <c r="E180" s="124"/>
      <c r="F180" s="124"/>
    </row>
    <row r="181" ht="15.75" customHeight="1">
      <c r="E181" s="124"/>
      <c r="F181" s="124"/>
    </row>
    <row r="182" ht="15.75" customHeight="1">
      <c r="E182" s="124"/>
      <c r="F182" s="124"/>
    </row>
    <row r="183" ht="15.75" customHeight="1">
      <c r="E183" s="124"/>
      <c r="F183" s="124"/>
    </row>
    <row r="184" ht="15.75" customHeight="1">
      <c r="E184" s="124"/>
      <c r="F184" s="124"/>
    </row>
    <row r="185" ht="15.75" customHeight="1">
      <c r="E185" s="124"/>
      <c r="F185" s="124"/>
    </row>
    <row r="186" ht="15.75" customHeight="1">
      <c r="E186" s="124"/>
      <c r="F186" s="124"/>
    </row>
    <row r="187" ht="15.75" customHeight="1">
      <c r="E187" s="124"/>
      <c r="F187" s="124"/>
    </row>
    <row r="188" ht="15.75" customHeight="1">
      <c r="E188" s="124"/>
      <c r="F188" s="124"/>
    </row>
    <row r="189" ht="15.75" customHeight="1">
      <c r="E189" s="124"/>
      <c r="F189" s="124"/>
    </row>
    <row r="190" ht="15.75" customHeight="1">
      <c r="E190" s="124"/>
      <c r="F190" s="124"/>
    </row>
    <row r="191" ht="15.75" customHeight="1">
      <c r="E191" s="124"/>
      <c r="F191" s="124"/>
    </row>
    <row r="192" ht="15.75" customHeight="1">
      <c r="E192" s="124"/>
      <c r="F192" s="124"/>
    </row>
    <row r="193" ht="15.75" customHeight="1">
      <c r="E193" s="124"/>
      <c r="F193" s="124"/>
    </row>
    <row r="194" ht="15.75" customHeight="1">
      <c r="E194" s="124"/>
      <c r="F194" s="124"/>
    </row>
    <row r="195" ht="15.75" customHeight="1">
      <c r="E195" s="124"/>
      <c r="F195" s="124"/>
    </row>
    <row r="196" ht="15.75" customHeight="1">
      <c r="E196" s="124"/>
      <c r="F196" s="124"/>
    </row>
    <row r="197" ht="15.75" customHeight="1">
      <c r="E197" s="124"/>
      <c r="F197" s="124"/>
    </row>
    <row r="198" ht="15.75" customHeight="1">
      <c r="E198" s="124"/>
      <c r="F198" s="124"/>
    </row>
    <row r="199" ht="15.75" customHeight="1">
      <c r="E199" s="124"/>
      <c r="F199" s="124"/>
    </row>
    <row r="200" ht="15.75" customHeight="1">
      <c r="E200" s="124"/>
      <c r="F200" s="124"/>
    </row>
    <row r="201" ht="15.75" customHeight="1">
      <c r="E201" s="124"/>
      <c r="F201" s="124"/>
    </row>
    <row r="202" ht="15.75" customHeight="1">
      <c r="E202" s="124"/>
      <c r="F202" s="124"/>
    </row>
    <row r="203" ht="15.75" customHeight="1">
      <c r="E203" s="124"/>
      <c r="F203" s="124"/>
    </row>
    <row r="204" ht="15.75" customHeight="1">
      <c r="E204" s="124"/>
      <c r="F204" s="124"/>
    </row>
    <row r="205" ht="15.75" customHeight="1">
      <c r="E205" s="124"/>
      <c r="F205" s="124"/>
    </row>
    <row r="206" ht="15.75" customHeight="1">
      <c r="E206" s="124"/>
      <c r="F206" s="124"/>
    </row>
    <row r="207" ht="15.75" customHeight="1">
      <c r="E207" s="124"/>
      <c r="F207" s="124"/>
    </row>
    <row r="208" ht="15.75" customHeight="1">
      <c r="E208" s="124"/>
      <c r="F208" s="124"/>
    </row>
    <row r="209" ht="15.75" customHeight="1">
      <c r="E209" s="124"/>
      <c r="F209" s="124"/>
    </row>
    <row r="210" ht="15.75" customHeight="1">
      <c r="E210" s="124"/>
      <c r="F210" s="124"/>
    </row>
    <row r="211" ht="15.75" customHeight="1">
      <c r="E211" s="124"/>
      <c r="F211" s="124"/>
    </row>
    <row r="212" ht="15.75" customHeight="1">
      <c r="E212" s="124"/>
      <c r="F212" s="124"/>
    </row>
    <row r="213" ht="15.75" customHeight="1">
      <c r="E213" s="124"/>
      <c r="F213" s="124"/>
    </row>
    <row r="214" ht="15.75" customHeight="1">
      <c r="E214" s="124"/>
      <c r="F214" s="124"/>
    </row>
    <row r="215" ht="15.75" customHeight="1">
      <c r="E215" s="124"/>
      <c r="F215" s="124"/>
    </row>
    <row r="216" ht="15.75" customHeight="1">
      <c r="E216" s="124"/>
      <c r="F216" s="124"/>
    </row>
    <row r="217" ht="15.75" customHeight="1">
      <c r="E217" s="124"/>
      <c r="F217" s="124"/>
    </row>
    <row r="218" ht="15.75" customHeight="1">
      <c r="E218" s="124"/>
      <c r="F218" s="124"/>
    </row>
    <row r="219" ht="15.75" customHeight="1">
      <c r="E219" s="124"/>
      <c r="F219" s="124"/>
    </row>
    <row r="220" ht="15.75" customHeight="1">
      <c r="E220" s="124"/>
      <c r="F220" s="124"/>
    </row>
    <row r="221" ht="15.75" customHeight="1">
      <c r="E221" s="124"/>
      <c r="F221" s="124"/>
    </row>
    <row r="222" ht="15.75" customHeight="1">
      <c r="E222" s="124"/>
      <c r="F222" s="124"/>
    </row>
    <row r="223" ht="15.75" customHeight="1">
      <c r="E223" s="124"/>
      <c r="F223" s="124"/>
    </row>
    <row r="224" ht="15.75" customHeight="1">
      <c r="E224" s="124"/>
      <c r="F224" s="124"/>
    </row>
    <row r="225" ht="15.75" customHeight="1">
      <c r="E225" s="124"/>
      <c r="F225" s="124"/>
    </row>
    <row r="226" ht="15.75" customHeight="1">
      <c r="E226" s="124"/>
      <c r="F226" s="124"/>
    </row>
    <row r="227" ht="15.75" customHeight="1">
      <c r="E227" s="124"/>
      <c r="F227" s="124"/>
    </row>
    <row r="228" ht="15.75" customHeight="1">
      <c r="E228" s="124"/>
      <c r="F228" s="124"/>
    </row>
    <row r="229" ht="15.75" customHeight="1">
      <c r="E229" s="124"/>
      <c r="F229" s="124"/>
    </row>
    <row r="230" ht="15.75" customHeight="1">
      <c r="E230" s="124"/>
      <c r="F230" s="124"/>
    </row>
    <row r="231" ht="15.75" customHeight="1">
      <c r="E231" s="124"/>
      <c r="F231" s="124"/>
    </row>
    <row r="232" ht="15.75" customHeight="1">
      <c r="E232" s="124"/>
      <c r="F232" s="124"/>
    </row>
    <row r="233" ht="15.75" customHeight="1">
      <c r="E233" s="124"/>
      <c r="F233" s="124"/>
    </row>
    <row r="234" ht="15.75" customHeight="1">
      <c r="E234" s="124"/>
      <c r="F234" s="124"/>
    </row>
    <row r="235" ht="15.75" customHeight="1">
      <c r="E235" s="124"/>
      <c r="F235" s="124"/>
    </row>
    <row r="236" ht="15.75" customHeight="1">
      <c r="E236" s="124"/>
      <c r="F236" s="124"/>
    </row>
    <row r="237" ht="15.75" customHeight="1">
      <c r="E237" s="124"/>
      <c r="F237" s="124"/>
    </row>
    <row r="238" ht="15.75" customHeight="1">
      <c r="E238" s="124"/>
      <c r="F238" s="124"/>
    </row>
    <row r="239" ht="15.75" customHeight="1">
      <c r="E239" s="124"/>
      <c r="F239" s="124"/>
    </row>
    <row r="240" ht="15.75" customHeight="1">
      <c r="E240" s="124"/>
      <c r="F240" s="124"/>
    </row>
    <row r="241" ht="15.75" customHeight="1">
      <c r="E241" s="124"/>
      <c r="F241" s="124"/>
    </row>
    <row r="242" ht="15.75" customHeight="1">
      <c r="E242" s="124"/>
      <c r="F242" s="124"/>
    </row>
    <row r="243" ht="15.75" customHeight="1">
      <c r="E243" s="124"/>
      <c r="F243" s="124"/>
    </row>
    <row r="244" ht="15.75" customHeight="1">
      <c r="E244" s="124"/>
      <c r="F244" s="124"/>
    </row>
    <row r="245" ht="15.75" customHeight="1">
      <c r="E245" s="124"/>
      <c r="F245" s="124"/>
    </row>
    <row r="246" ht="15.75" customHeight="1">
      <c r="E246" s="124"/>
      <c r="F246" s="124"/>
    </row>
    <row r="247" ht="15.75" customHeight="1">
      <c r="E247" s="124"/>
      <c r="F247" s="124"/>
    </row>
    <row r="248" ht="15.75" customHeight="1">
      <c r="E248" s="124"/>
      <c r="F248" s="124"/>
    </row>
    <row r="249" ht="15.75" customHeight="1">
      <c r="E249" s="124"/>
      <c r="F249" s="124"/>
    </row>
    <row r="250" ht="15.75" customHeight="1">
      <c r="E250" s="124"/>
      <c r="F250" s="124"/>
    </row>
    <row r="251" ht="15.75" customHeight="1">
      <c r="E251" s="124"/>
      <c r="F251" s="124"/>
    </row>
    <row r="252" ht="15.75" customHeight="1">
      <c r="E252" s="124"/>
      <c r="F252" s="124"/>
    </row>
    <row r="253" ht="15.75" customHeight="1">
      <c r="E253" s="124"/>
      <c r="F253" s="124"/>
    </row>
    <row r="254" ht="15.75" customHeight="1">
      <c r="E254" s="124"/>
      <c r="F254" s="124"/>
    </row>
    <row r="255" ht="15.75" customHeight="1">
      <c r="E255" s="124"/>
      <c r="F255" s="124"/>
    </row>
    <row r="256" ht="15.75" customHeight="1">
      <c r="E256" s="124"/>
      <c r="F256" s="124"/>
    </row>
    <row r="257" ht="15.75" customHeight="1">
      <c r="E257" s="124"/>
      <c r="F257" s="124"/>
    </row>
    <row r="258" ht="15.75" customHeight="1">
      <c r="E258" s="124"/>
      <c r="F258" s="124"/>
    </row>
    <row r="259" ht="15.75" customHeight="1">
      <c r="E259" s="124"/>
      <c r="F259" s="124"/>
    </row>
    <row r="260" ht="15.75" customHeight="1">
      <c r="E260" s="124"/>
      <c r="F260" s="124"/>
    </row>
    <row r="261" ht="15.75" customHeight="1">
      <c r="E261" s="124"/>
      <c r="F261" s="124"/>
    </row>
    <row r="262" ht="15.75" customHeight="1">
      <c r="E262" s="124"/>
      <c r="F262" s="124"/>
    </row>
    <row r="263" ht="15.75" customHeight="1">
      <c r="E263" s="124"/>
      <c r="F263" s="124"/>
    </row>
    <row r="264" ht="15.75" customHeight="1">
      <c r="E264" s="124"/>
      <c r="F264" s="124"/>
    </row>
    <row r="265" ht="15.75" customHeight="1">
      <c r="E265" s="124"/>
      <c r="F265" s="124"/>
    </row>
    <row r="266" ht="15.75" customHeight="1">
      <c r="E266" s="124"/>
      <c r="F266" s="124"/>
    </row>
    <row r="267" ht="15.75" customHeight="1">
      <c r="E267" s="124"/>
      <c r="F267" s="124"/>
    </row>
    <row r="268" ht="15.75" customHeight="1">
      <c r="E268" s="124"/>
      <c r="F268" s="124"/>
    </row>
    <row r="269" ht="15.75" customHeight="1">
      <c r="E269" s="124"/>
      <c r="F269" s="124"/>
    </row>
    <row r="270" ht="15.75" customHeight="1">
      <c r="E270" s="124"/>
      <c r="F270" s="124"/>
    </row>
    <row r="271" ht="15.75" customHeight="1">
      <c r="E271" s="124"/>
      <c r="F271" s="124"/>
    </row>
    <row r="272" ht="15.75" customHeight="1">
      <c r="E272" s="124"/>
      <c r="F272" s="124"/>
    </row>
    <row r="273" ht="15.75" customHeight="1">
      <c r="E273" s="124"/>
      <c r="F273" s="124"/>
    </row>
    <row r="274" ht="15.75" customHeight="1">
      <c r="E274" s="124"/>
      <c r="F274" s="124"/>
    </row>
    <row r="275" ht="15.75" customHeight="1">
      <c r="E275" s="124"/>
      <c r="F275" s="124"/>
    </row>
    <row r="276" ht="15.75" customHeight="1">
      <c r="E276" s="124"/>
      <c r="F276" s="124"/>
    </row>
    <row r="277" ht="15.75" customHeight="1">
      <c r="E277" s="124"/>
      <c r="F277" s="124"/>
    </row>
    <row r="278" ht="15.75" customHeight="1">
      <c r="E278" s="124"/>
      <c r="F278" s="124"/>
    </row>
    <row r="279" ht="15.75" customHeight="1">
      <c r="E279" s="124"/>
      <c r="F279" s="124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ustomSheetViews>
    <customSheetView guid="{C7CDC91B-3CC3-4F3E-A473-EE89FD3F75D1}" filter="1" showAutoFilter="1">
      <autoFilter ref="$C$4:$M$79"/>
    </customSheetView>
  </customSheetViews>
  <mergeCells count="6">
    <mergeCell ref="B1:N1"/>
    <mergeCell ref="Q1:AC1"/>
    <mergeCell ref="C2:M2"/>
    <mergeCell ref="R2:AB2"/>
    <mergeCell ref="R17:AB17"/>
    <mergeCell ref="R32:AB32"/>
  </mergeCells>
  <conditionalFormatting sqref="C5:M79 R5:AB14 R20:AB29 R35:AB44">
    <cfRule type="expression" dxfId="1" priority="1">
      <formula>ISEVEN(ROW())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5" max="5" width="42.75"/>
  </cols>
  <sheetData>
    <row r="1">
      <c r="A1" s="125" t="s">
        <v>59</v>
      </c>
      <c r="B1" s="125" t="s">
        <v>60</v>
      </c>
      <c r="C1" s="125" t="s">
        <v>61</v>
      </c>
      <c r="E1" s="19"/>
      <c r="F1" s="126"/>
      <c r="G1" s="126"/>
      <c r="H1" s="126"/>
      <c r="I1" s="126"/>
      <c r="J1" s="126"/>
      <c r="K1" s="126"/>
      <c r="L1" s="127"/>
    </row>
    <row r="2">
      <c r="A2" s="128" t="s">
        <v>51</v>
      </c>
      <c r="B2" s="129" t="s">
        <v>51</v>
      </c>
      <c r="C2" s="128" t="s">
        <v>51</v>
      </c>
    </row>
    <row r="3">
      <c r="A3" s="128" t="s">
        <v>62</v>
      </c>
      <c r="B3" s="129" t="s">
        <v>28</v>
      </c>
      <c r="C3" s="128" t="s">
        <v>35</v>
      </c>
    </row>
    <row r="4">
      <c r="A4" s="128" t="s">
        <v>63</v>
      </c>
      <c r="B4" s="129" t="s">
        <v>30</v>
      </c>
      <c r="C4" s="128" t="s">
        <v>42</v>
      </c>
    </row>
    <row r="5">
      <c r="A5" s="128" t="s">
        <v>27</v>
      </c>
      <c r="B5" s="129" t="s">
        <v>38</v>
      </c>
      <c r="C5" s="130" t="s">
        <v>32</v>
      </c>
    </row>
    <row r="6">
      <c r="A6" s="128" t="s">
        <v>64</v>
      </c>
      <c r="B6" s="129" t="s">
        <v>65</v>
      </c>
      <c r="C6" s="128" t="s">
        <v>26</v>
      </c>
    </row>
    <row r="7">
      <c r="A7" s="128" t="s">
        <v>66</v>
      </c>
      <c r="B7" s="129"/>
      <c r="C7" s="130" t="s">
        <v>67</v>
      </c>
    </row>
    <row r="8">
      <c r="A8" s="128"/>
      <c r="B8" s="129"/>
      <c r="C8" s="128"/>
    </row>
    <row r="9">
      <c r="A9" s="128"/>
      <c r="B9" s="129"/>
      <c r="C9" s="128"/>
    </row>
    <row r="10">
      <c r="A10" s="128"/>
      <c r="B10" s="129"/>
      <c r="C10" s="128"/>
    </row>
    <row r="11">
      <c r="A11" s="128"/>
      <c r="B11" s="129"/>
      <c r="C11" s="128"/>
    </row>
    <row r="12">
      <c r="A12" s="128"/>
      <c r="B12" s="129"/>
      <c r="C12" s="128"/>
    </row>
    <row r="13">
      <c r="A13" s="128"/>
      <c r="B13" s="129"/>
      <c r="C13" s="128"/>
    </row>
    <row r="14">
      <c r="A14" s="128"/>
      <c r="B14" s="129"/>
      <c r="C14" s="128"/>
    </row>
    <row r="15">
      <c r="A15" s="128"/>
      <c r="B15" s="129"/>
      <c r="C15" s="128"/>
    </row>
    <row r="16">
      <c r="A16" s="128"/>
      <c r="B16" s="129"/>
      <c r="C16" s="128"/>
    </row>
    <row r="17">
      <c r="A17" s="128"/>
      <c r="B17" s="129"/>
      <c r="C17" s="128"/>
    </row>
    <row r="18">
      <c r="A18" s="128"/>
      <c r="B18" s="129"/>
      <c r="C18" s="128"/>
    </row>
    <row r="19">
      <c r="A19" s="128"/>
      <c r="B19" s="129"/>
      <c r="C19" s="128"/>
    </row>
    <row r="20">
      <c r="A20" s="128"/>
      <c r="B20" s="129"/>
      <c r="C20" s="128"/>
    </row>
    <row r="21" ht="15.75" customHeight="1">
      <c r="A21" s="128"/>
      <c r="B21" s="129"/>
      <c r="C21" s="128"/>
    </row>
    <row r="22" ht="15.75" customHeight="1">
      <c r="A22" s="128"/>
      <c r="B22" s="129"/>
      <c r="C22" s="128"/>
    </row>
    <row r="23" ht="15.75" customHeight="1">
      <c r="A23" s="128"/>
      <c r="B23" s="129"/>
      <c r="C23" s="128"/>
    </row>
    <row r="24" ht="15.75" customHeight="1">
      <c r="A24" s="128"/>
      <c r="B24" s="129"/>
      <c r="C24" s="128"/>
    </row>
    <row r="25" ht="15.75" customHeight="1">
      <c r="A25" s="128"/>
      <c r="B25" s="129"/>
      <c r="C25" s="128"/>
    </row>
    <row r="26" ht="15.75" customHeight="1">
      <c r="A26" s="128"/>
      <c r="B26" s="129"/>
      <c r="C26" s="128"/>
    </row>
    <row r="27" ht="15.75" customHeight="1">
      <c r="A27" s="128"/>
      <c r="B27" s="129"/>
      <c r="C27" s="128"/>
    </row>
    <row r="28" ht="15.75" customHeight="1">
      <c r="A28" s="128"/>
      <c r="B28" s="129"/>
      <c r="C28" s="128"/>
    </row>
    <row r="29" ht="15.75" customHeight="1">
      <c r="A29" s="128"/>
      <c r="B29" s="129"/>
      <c r="C29" s="128"/>
    </row>
    <row r="30" ht="15.75" customHeight="1">
      <c r="A30" s="128"/>
      <c r="B30" s="129"/>
      <c r="C30" s="128"/>
    </row>
    <row r="31" ht="15.75" customHeight="1">
      <c r="A31" s="128"/>
      <c r="B31" s="129"/>
      <c r="C31" s="128"/>
    </row>
    <row r="32" ht="15.75" customHeight="1">
      <c r="A32" s="128"/>
      <c r="B32" s="129"/>
      <c r="C32" s="128"/>
    </row>
    <row r="33" ht="15.75" customHeight="1">
      <c r="A33" s="128"/>
      <c r="B33" s="129"/>
      <c r="C33" s="128"/>
    </row>
    <row r="34" ht="15.75" customHeight="1">
      <c r="A34" s="128"/>
      <c r="B34" s="129"/>
      <c r="C34" s="128"/>
    </row>
    <row r="35" ht="15.75" customHeight="1">
      <c r="A35" s="129"/>
      <c r="B35" s="129"/>
      <c r="C35" s="129"/>
    </row>
    <row r="36" ht="15.75" customHeight="1">
      <c r="A36" s="129"/>
      <c r="B36" s="129"/>
      <c r="C36" s="129"/>
    </row>
    <row r="37" ht="15.75" customHeight="1">
      <c r="A37" s="129"/>
      <c r="B37" s="129"/>
      <c r="C37" s="129"/>
    </row>
    <row r="38" ht="15.75" customHeight="1">
      <c r="A38" s="129"/>
      <c r="B38" s="129"/>
      <c r="C38" s="129"/>
    </row>
    <row r="39" ht="15.75" customHeight="1">
      <c r="A39" s="129"/>
      <c r="B39" s="129"/>
      <c r="C39" s="129"/>
    </row>
    <row r="40" ht="15.75" customHeight="1">
      <c r="A40" s="129"/>
      <c r="B40" s="129"/>
      <c r="C40" s="129"/>
    </row>
    <row r="41" ht="15.75" customHeight="1">
      <c r="A41" s="129"/>
      <c r="B41" s="129"/>
      <c r="C41" s="129"/>
    </row>
    <row r="42" ht="15.75" customHeight="1">
      <c r="A42" s="129"/>
      <c r="B42" s="129"/>
      <c r="C42" s="129"/>
    </row>
    <row r="43" ht="15.75" customHeight="1">
      <c r="A43" s="129"/>
      <c r="B43" s="129"/>
      <c r="C43" s="129"/>
    </row>
    <row r="44" ht="15.75" customHeight="1">
      <c r="A44" s="129"/>
      <c r="B44" s="129"/>
      <c r="C44" s="129"/>
    </row>
    <row r="45" ht="15.75" customHeight="1">
      <c r="A45" s="129"/>
      <c r="B45" s="129"/>
      <c r="C45" s="129"/>
    </row>
    <row r="46" ht="15.75" customHeight="1">
      <c r="A46" s="129"/>
      <c r="B46" s="129"/>
      <c r="C46" s="129"/>
    </row>
    <row r="47" ht="15.75" customHeight="1">
      <c r="A47" s="129"/>
      <c r="B47" s="129"/>
      <c r="C47" s="129"/>
    </row>
    <row r="48" ht="15.75" customHeight="1">
      <c r="A48" s="129"/>
      <c r="B48" s="129"/>
      <c r="C48" s="129"/>
    </row>
    <row r="49" ht="15.75" customHeight="1">
      <c r="A49" s="129"/>
      <c r="B49" s="129"/>
      <c r="C49" s="129"/>
    </row>
    <row r="50" ht="15.75" customHeight="1">
      <c r="A50" s="129"/>
      <c r="B50" s="129"/>
      <c r="C50" s="129"/>
    </row>
    <row r="51" ht="15.75" customHeight="1">
      <c r="A51" s="129"/>
      <c r="B51" s="129"/>
      <c r="C51" s="129"/>
    </row>
    <row r="52" ht="15.75" customHeight="1">
      <c r="A52" s="129"/>
      <c r="B52" s="129"/>
      <c r="C52" s="129"/>
    </row>
    <row r="53" ht="15.75" customHeight="1">
      <c r="A53" s="129"/>
      <c r="B53" s="129"/>
      <c r="C53" s="129"/>
    </row>
    <row r="54" ht="15.75" customHeight="1">
      <c r="A54" s="129"/>
      <c r="B54" s="129"/>
      <c r="C54" s="129"/>
    </row>
    <row r="55" ht="15.75" customHeight="1">
      <c r="A55" s="129"/>
      <c r="B55" s="129"/>
      <c r="C55" s="129"/>
    </row>
    <row r="56" ht="15.75" customHeight="1">
      <c r="A56" s="129"/>
      <c r="B56" s="129"/>
      <c r="C56" s="129"/>
    </row>
    <row r="57" ht="15.75" customHeight="1">
      <c r="A57" s="129"/>
      <c r="B57" s="129"/>
      <c r="C57" s="129"/>
    </row>
    <row r="58" ht="15.75" customHeight="1">
      <c r="A58" s="129"/>
      <c r="B58" s="129"/>
      <c r="C58" s="129"/>
    </row>
    <row r="59" ht="15.75" customHeight="1">
      <c r="A59" s="129"/>
      <c r="B59" s="129"/>
      <c r="C59" s="129"/>
    </row>
    <row r="60" ht="15.75" customHeight="1">
      <c r="A60" s="129"/>
      <c r="B60" s="129"/>
      <c r="C60" s="129"/>
    </row>
    <row r="61" ht="15.75" customHeight="1">
      <c r="A61" s="129"/>
      <c r="B61" s="129"/>
      <c r="C61" s="129"/>
    </row>
    <row r="62" ht="15.75" customHeight="1">
      <c r="A62" s="129"/>
      <c r="B62" s="129"/>
      <c r="C62" s="129"/>
    </row>
    <row r="63" ht="15.75" customHeight="1">
      <c r="A63" s="129"/>
      <c r="B63" s="129"/>
      <c r="C63" s="129"/>
    </row>
    <row r="64" ht="15.75" customHeight="1">
      <c r="A64" s="131"/>
      <c r="B64" s="131"/>
      <c r="C64" s="131"/>
    </row>
    <row r="65" ht="15.75" customHeight="1">
      <c r="A65" s="131"/>
      <c r="B65" s="131"/>
      <c r="C65" s="131"/>
    </row>
    <row r="66" ht="15.75" customHeight="1">
      <c r="A66" s="131"/>
      <c r="B66" s="131"/>
      <c r="C66" s="131"/>
    </row>
    <row r="67" ht="15.75" customHeight="1">
      <c r="A67" s="131"/>
      <c r="B67" s="131"/>
      <c r="C67" s="131"/>
    </row>
    <row r="68" ht="15.75" customHeight="1">
      <c r="A68" s="131"/>
      <c r="B68" s="131"/>
      <c r="C68" s="131"/>
    </row>
    <row r="69" ht="15.75" customHeight="1">
      <c r="A69" s="131"/>
      <c r="B69" s="131"/>
      <c r="C69" s="131"/>
    </row>
    <row r="70" ht="15.75" customHeight="1">
      <c r="A70" s="131"/>
      <c r="B70" s="131"/>
      <c r="C70" s="131"/>
    </row>
    <row r="71" ht="15.75" customHeight="1">
      <c r="A71" s="131"/>
      <c r="B71" s="131"/>
      <c r="C71" s="131"/>
    </row>
    <row r="72" ht="15.75" customHeight="1">
      <c r="A72" s="131"/>
      <c r="B72" s="131"/>
      <c r="C72" s="131"/>
    </row>
    <row r="73" ht="15.75" customHeight="1">
      <c r="A73" s="131"/>
      <c r="B73" s="131"/>
      <c r="C73" s="131"/>
    </row>
    <row r="74" ht="15.75" customHeight="1">
      <c r="A74" s="131"/>
      <c r="B74" s="131"/>
      <c r="C74" s="131"/>
    </row>
    <row r="75" ht="15.75" customHeight="1">
      <c r="A75" s="131"/>
      <c r="B75" s="131"/>
      <c r="C75" s="131"/>
    </row>
    <row r="76" ht="15.75" customHeight="1">
      <c r="A76" s="131"/>
      <c r="B76" s="131"/>
      <c r="C76" s="131"/>
    </row>
    <row r="77" ht="15.75" customHeight="1">
      <c r="A77" s="131"/>
      <c r="B77" s="131"/>
      <c r="C77" s="131"/>
    </row>
    <row r="78" ht="15.75" customHeight="1">
      <c r="A78" s="131"/>
      <c r="B78" s="131"/>
      <c r="C78" s="131"/>
    </row>
    <row r="79" ht="15.75" customHeight="1">
      <c r="A79" s="131"/>
      <c r="B79" s="131"/>
      <c r="C79" s="131"/>
    </row>
    <row r="80" ht="15.75" customHeight="1">
      <c r="A80" s="131"/>
      <c r="B80" s="131"/>
      <c r="C80" s="131"/>
    </row>
    <row r="81" ht="15.75" customHeight="1">
      <c r="A81" s="131"/>
      <c r="B81" s="131"/>
      <c r="C81" s="131"/>
    </row>
    <row r="82" ht="15.75" customHeight="1">
      <c r="A82" s="131"/>
      <c r="B82" s="131"/>
      <c r="C82" s="131"/>
    </row>
    <row r="83" ht="15.75" customHeight="1">
      <c r="A83" s="131"/>
      <c r="B83" s="131"/>
      <c r="C83" s="131"/>
    </row>
    <row r="84" ht="15.75" customHeight="1">
      <c r="A84" s="131"/>
      <c r="B84" s="131"/>
      <c r="C84" s="131"/>
    </row>
    <row r="85" ht="15.75" customHeight="1">
      <c r="A85" s="131"/>
      <c r="B85" s="131"/>
      <c r="C85" s="131"/>
    </row>
    <row r="86" ht="15.75" customHeight="1">
      <c r="A86" s="131"/>
      <c r="B86" s="131"/>
      <c r="C86" s="131"/>
    </row>
    <row r="87" ht="15.75" customHeight="1">
      <c r="A87" s="131"/>
      <c r="B87" s="131"/>
      <c r="C87" s="131"/>
    </row>
    <row r="88" ht="15.75" customHeight="1">
      <c r="A88" s="131"/>
      <c r="B88" s="131"/>
      <c r="C88" s="131"/>
    </row>
    <row r="89" ht="15.75" customHeight="1">
      <c r="A89" s="131"/>
      <c r="B89" s="131"/>
      <c r="C89" s="131"/>
    </row>
    <row r="90" ht="15.75" customHeight="1">
      <c r="A90" s="131"/>
      <c r="B90" s="131"/>
      <c r="C90" s="131"/>
    </row>
    <row r="91" ht="15.75" customHeight="1">
      <c r="A91" s="131"/>
      <c r="B91" s="131"/>
      <c r="C91" s="131"/>
    </row>
    <row r="92" ht="15.75" customHeight="1">
      <c r="A92" s="131"/>
      <c r="B92" s="131"/>
      <c r="C92" s="131"/>
    </row>
    <row r="93" ht="15.75" customHeight="1">
      <c r="A93" s="131"/>
      <c r="B93" s="131"/>
      <c r="C93" s="131"/>
    </row>
    <row r="94" ht="15.75" customHeight="1">
      <c r="A94" s="131"/>
      <c r="B94" s="131"/>
      <c r="C94" s="131"/>
    </row>
    <row r="95" ht="15.75" customHeight="1">
      <c r="A95" s="131"/>
      <c r="B95" s="131"/>
      <c r="C95" s="131"/>
    </row>
    <row r="96" ht="15.75" customHeight="1">
      <c r="A96" s="131"/>
      <c r="B96" s="131"/>
      <c r="C96" s="131"/>
    </row>
    <row r="97" ht="15.75" customHeight="1">
      <c r="A97" s="131"/>
      <c r="B97" s="131"/>
      <c r="C97" s="131"/>
    </row>
    <row r="98" ht="15.75" customHeight="1">
      <c r="A98" s="131"/>
      <c r="B98" s="131"/>
      <c r="C98" s="131"/>
    </row>
    <row r="99" ht="15.75" customHeight="1">
      <c r="A99" s="131"/>
      <c r="B99" s="131"/>
      <c r="C99" s="131"/>
    </row>
    <row r="100" ht="15.75" customHeight="1">
      <c r="A100" s="131"/>
      <c r="B100" s="131"/>
      <c r="C100" s="131"/>
    </row>
    <row r="101" ht="15.75" customHeight="1">
      <c r="A101" s="131"/>
      <c r="B101" s="131"/>
      <c r="C101" s="131"/>
    </row>
    <row r="102" ht="15.75" customHeight="1">
      <c r="A102" s="131"/>
      <c r="B102" s="131"/>
      <c r="C102" s="131"/>
    </row>
    <row r="103" ht="15.75" customHeight="1">
      <c r="A103" s="131"/>
      <c r="B103" s="131"/>
      <c r="C103" s="131"/>
    </row>
    <row r="104" ht="15.75" customHeight="1">
      <c r="A104" s="131"/>
      <c r="B104" s="131"/>
      <c r="C104" s="131"/>
    </row>
    <row r="105" ht="15.75" customHeight="1">
      <c r="A105" s="131"/>
      <c r="B105" s="131"/>
      <c r="C105" s="131"/>
    </row>
    <row r="106" ht="15.75" customHeight="1">
      <c r="A106" s="131"/>
      <c r="B106" s="131"/>
      <c r="C106" s="131"/>
    </row>
    <row r="107" ht="15.75" customHeight="1">
      <c r="A107" s="131"/>
      <c r="B107" s="131"/>
      <c r="C107" s="131"/>
    </row>
    <row r="108" ht="15.75" customHeight="1">
      <c r="A108" s="131"/>
      <c r="B108" s="131"/>
      <c r="C108" s="131"/>
    </row>
    <row r="109" ht="15.75" customHeight="1">
      <c r="A109" s="131"/>
      <c r="B109" s="131"/>
      <c r="C109" s="131"/>
    </row>
    <row r="110" ht="15.75" customHeight="1">
      <c r="A110" s="131"/>
      <c r="B110" s="131"/>
      <c r="C110" s="131"/>
    </row>
    <row r="111" ht="15.75" customHeight="1">
      <c r="A111" s="131"/>
      <c r="B111" s="131"/>
      <c r="C111" s="131"/>
    </row>
    <row r="112" ht="15.75" customHeight="1">
      <c r="A112" s="131"/>
      <c r="B112" s="131"/>
      <c r="C112" s="131"/>
    </row>
    <row r="113" ht="15.75" customHeight="1">
      <c r="A113" s="131"/>
      <c r="B113" s="131"/>
      <c r="C113" s="131"/>
    </row>
    <row r="114" ht="15.75" customHeight="1">
      <c r="A114" s="131"/>
      <c r="B114" s="131"/>
      <c r="C114" s="131"/>
    </row>
    <row r="115" ht="15.75" customHeight="1">
      <c r="A115" s="131"/>
      <c r="B115" s="131"/>
      <c r="C115" s="131"/>
    </row>
    <row r="116" ht="15.75" customHeight="1">
      <c r="A116" s="131"/>
      <c r="B116" s="131"/>
      <c r="C116" s="131"/>
    </row>
    <row r="117" ht="15.75" customHeight="1">
      <c r="A117" s="131"/>
      <c r="B117" s="131"/>
      <c r="C117" s="131"/>
    </row>
    <row r="118" ht="15.75" customHeight="1">
      <c r="A118" s="131"/>
      <c r="B118" s="131"/>
      <c r="C118" s="131"/>
    </row>
    <row r="119" ht="15.75" customHeight="1">
      <c r="A119" s="131"/>
      <c r="B119" s="131"/>
      <c r="C119" s="131"/>
    </row>
    <row r="120" ht="15.75" customHeight="1">
      <c r="A120" s="131"/>
      <c r="B120" s="131"/>
      <c r="C120" s="131"/>
    </row>
    <row r="121" ht="15.75" customHeight="1">
      <c r="A121" s="131"/>
      <c r="B121" s="131"/>
      <c r="C121" s="131"/>
    </row>
    <row r="122" ht="15.75" customHeight="1">
      <c r="A122" s="131"/>
      <c r="B122" s="131"/>
      <c r="C122" s="131"/>
    </row>
    <row r="123" ht="15.75" customHeight="1">
      <c r="A123" s="131"/>
      <c r="B123" s="131"/>
      <c r="C123" s="131"/>
    </row>
    <row r="124" ht="15.75" customHeight="1">
      <c r="A124" s="131"/>
      <c r="B124" s="131"/>
      <c r="C124" s="131"/>
    </row>
    <row r="125" ht="15.75" customHeight="1">
      <c r="A125" s="131"/>
      <c r="B125" s="131"/>
      <c r="C125" s="131"/>
    </row>
    <row r="126" ht="15.75" customHeight="1">
      <c r="A126" s="131"/>
      <c r="B126" s="131"/>
      <c r="C126" s="131"/>
    </row>
    <row r="127" ht="15.75" customHeight="1">
      <c r="A127" s="131"/>
      <c r="B127" s="131"/>
      <c r="C127" s="131"/>
    </row>
    <row r="128" ht="15.75" customHeight="1">
      <c r="A128" s="131"/>
      <c r="B128" s="131"/>
      <c r="C128" s="131"/>
    </row>
    <row r="129" ht="15.75" customHeight="1">
      <c r="A129" s="131"/>
      <c r="B129" s="131"/>
      <c r="C129" s="131"/>
    </row>
    <row r="130" ht="15.75" customHeight="1">
      <c r="A130" s="131"/>
      <c r="B130" s="131"/>
      <c r="C130" s="131"/>
    </row>
    <row r="131" ht="15.75" customHeight="1">
      <c r="A131" s="131"/>
      <c r="B131" s="131"/>
      <c r="C131" s="131"/>
    </row>
    <row r="132" ht="15.75" customHeight="1">
      <c r="A132" s="131"/>
      <c r="B132" s="131"/>
      <c r="C132" s="131"/>
    </row>
    <row r="133" ht="15.75" customHeight="1">
      <c r="A133" s="131"/>
      <c r="B133" s="131"/>
      <c r="C133" s="131"/>
    </row>
    <row r="134" ht="15.75" customHeight="1">
      <c r="A134" s="131"/>
      <c r="B134" s="131"/>
      <c r="C134" s="131"/>
    </row>
    <row r="135" ht="15.75" customHeight="1">
      <c r="A135" s="131"/>
      <c r="B135" s="131"/>
      <c r="C135" s="131"/>
    </row>
    <row r="136" ht="15.75" customHeight="1">
      <c r="A136" s="131"/>
      <c r="B136" s="131"/>
      <c r="C136" s="131"/>
    </row>
    <row r="137" ht="15.75" customHeight="1">
      <c r="A137" s="131"/>
      <c r="B137" s="131"/>
      <c r="C137" s="131"/>
    </row>
    <row r="138" ht="15.75" customHeight="1">
      <c r="A138" s="131"/>
      <c r="B138" s="131"/>
      <c r="C138" s="131"/>
    </row>
    <row r="139" ht="15.75" customHeight="1">
      <c r="A139" s="131"/>
      <c r="B139" s="131"/>
      <c r="C139" s="131"/>
    </row>
    <row r="140" ht="15.75" customHeight="1">
      <c r="A140" s="131"/>
      <c r="B140" s="131"/>
      <c r="C140" s="131"/>
    </row>
    <row r="141" ht="15.75" customHeight="1">
      <c r="A141" s="131"/>
      <c r="B141" s="131"/>
      <c r="C141" s="131"/>
    </row>
    <row r="142" ht="15.75" customHeight="1">
      <c r="A142" s="131"/>
      <c r="B142" s="131"/>
      <c r="C142" s="131"/>
    </row>
    <row r="143" ht="15.75" customHeight="1">
      <c r="A143" s="131"/>
      <c r="B143" s="131"/>
      <c r="C143" s="131"/>
    </row>
    <row r="144" ht="15.75" customHeight="1">
      <c r="A144" s="131"/>
      <c r="B144" s="131"/>
      <c r="C144" s="131"/>
    </row>
    <row r="145" ht="15.75" customHeight="1">
      <c r="A145" s="131"/>
      <c r="B145" s="131"/>
      <c r="C145" s="131"/>
    </row>
    <row r="146" ht="15.75" customHeight="1">
      <c r="A146" s="131"/>
      <c r="B146" s="131"/>
      <c r="C146" s="131"/>
    </row>
    <row r="147" ht="15.75" customHeight="1">
      <c r="A147" s="131"/>
      <c r="B147" s="131"/>
      <c r="C147" s="131"/>
    </row>
    <row r="148" ht="15.75" customHeight="1">
      <c r="A148" s="131"/>
      <c r="B148" s="131"/>
      <c r="C148" s="131"/>
    </row>
    <row r="149" ht="15.75" customHeight="1">
      <c r="A149" s="131"/>
      <c r="B149" s="131"/>
      <c r="C149" s="131"/>
    </row>
    <row r="150" ht="15.75" customHeight="1">
      <c r="A150" s="131"/>
      <c r="B150" s="131"/>
      <c r="C150" s="131"/>
    </row>
    <row r="151" ht="15.75" customHeight="1">
      <c r="A151" s="131"/>
      <c r="B151" s="131"/>
      <c r="C151" s="131"/>
    </row>
    <row r="152" ht="15.75" customHeight="1">
      <c r="A152" s="131"/>
      <c r="B152" s="131"/>
      <c r="C152" s="131"/>
    </row>
    <row r="153" ht="15.75" customHeight="1">
      <c r="A153" s="131"/>
      <c r="B153" s="131"/>
      <c r="C153" s="131"/>
    </row>
    <row r="154" ht="15.75" customHeight="1">
      <c r="A154" s="131"/>
      <c r="B154" s="131"/>
      <c r="C154" s="131"/>
    </row>
    <row r="155" ht="15.75" customHeight="1">
      <c r="A155" s="131"/>
      <c r="B155" s="131"/>
      <c r="C155" s="131"/>
    </row>
    <row r="156" ht="15.75" customHeight="1">
      <c r="A156" s="131"/>
      <c r="B156" s="131"/>
      <c r="C156" s="131"/>
    </row>
    <row r="157" ht="15.75" customHeight="1">
      <c r="A157" s="131"/>
      <c r="B157" s="131"/>
      <c r="C157" s="131"/>
    </row>
    <row r="158" ht="15.75" customHeight="1">
      <c r="A158" s="131"/>
      <c r="B158" s="131"/>
      <c r="C158" s="131"/>
    </row>
    <row r="159" ht="15.75" customHeight="1">
      <c r="A159" s="131"/>
      <c r="B159" s="131"/>
      <c r="C159" s="131"/>
    </row>
    <row r="160" ht="15.75" customHeight="1">
      <c r="A160" s="131"/>
      <c r="B160" s="131"/>
      <c r="C160" s="131"/>
    </row>
    <row r="161" ht="15.75" customHeight="1">
      <c r="A161" s="131"/>
      <c r="B161" s="131"/>
      <c r="C161" s="131"/>
    </row>
    <row r="162" ht="15.75" customHeight="1">
      <c r="A162" s="131"/>
      <c r="B162" s="131"/>
      <c r="C162" s="131"/>
    </row>
    <row r="163" ht="15.75" customHeight="1">
      <c r="A163" s="131"/>
      <c r="B163" s="131"/>
      <c r="C163" s="131"/>
    </row>
    <row r="164" ht="15.75" customHeight="1">
      <c r="A164" s="131"/>
      <c r="B164" s="131"/>
      <c r="C164" s="131"/>
    </row>
    <row r="165" ht="15.75" customHeight="1">
      <c r="A165" s="131"/>
      <c r="B165" s="131"/>
      <c r="C165" s="131"/>
    </row>
    <row r="166" ht="15.75" customHeight="1">
      <c r="A166" s="131"/>
      <c r="B166" s="131"/>
      <c r="C166" s="131"/>
    </row>
    <row r="167" ht="15.75" customHeight="1">
      <c r="A167" s="131"/>
      <c r="B167" s="131"/>
      <c r="C167" s="131"/>
    </row>
    <row r="168" ht="15.75" customHeight="1">
      <c r="A168" s="131"/>
      <c r="B168" s="131"/>
      <c r="C168" s="131"/>
    </row>
    <row r="169" ht="15.75" customHeight="1">
      <c r="A169" s="131"/>
      <c r="B169" s="131"/>
      <c r="C169" s="131"/>
    </row>
    <row r="170" ht="15.75" customHeight="1">
      <c r="A170" s="131"/>
      <c r="B170" s="131"/>
      <c r="C170" s="131"/>
    </row>
    <row r="171" ht="15.75" customHeight="1">
      <c r="A171" s="131"/>
      <c r="B171" s="131"/>
      <c r="C171" s="131"/>
    </row>
    <row r="172" ht="15.75" customHeight="1">
      <c r="A172" s="131"/>
      <c r="B172" s="131"/>
      <c r="C172" s="131"/>
    </row>
    <row r="173" ht="15.75" customHeight="1">
      <c r="A173" s="131"/>
      <c r="B173" s="131"/>
      <c r="C173" s="131"/>
    </row>
    <row r="174" ht="15.75" customHeight="1">
      <c r="A174" s="131"/>
      <c r="B174" s="131"/>
      <c r="C174" s="131"/>
    </row>
    <row r="175" ht="15.75" customHeight="1">
      <c r="A175" s="131"/>
      <c r="B175" s="131"/>
      <c r="C175" s="131"/>
    </row>
    <row r="176" ht="15.75" customHeight="1">
      <c r="A176" s="131"/>
      <c r="B176" s="131"/>
      <c r="C176" s="131"/>
    </row>
    <row r="177" ht="15.75" customHeight="1">
      <c r="A177" s="131"/>
      <c r="B177" s="131"/>
      <c r="C177" s="131"/>
    </row>
    <row r="178" ht="15.75" customHeight="1">
      <c r="A178" s="131"/>
      <c r="B178" s="131"/>
      <c r="C178" s="131"/>
    </row>
    <row r="179" ht="15.75" customHeight="1">
      <c r="A179" s="131"/>
      <c r="B179" s="131"/>
      <c r="C179" s="131"/>
    </row>
    <row r="180" ht="15.75" customHeight="1">
      <c r="A180" s="131"/>
      <c r="B180" s="131"/>
      <c r="C180" s="131"/>
    </row>
    <row r="181" ht="15.75" customHeight="1">
      <c r="A181" s="131"/>
      <c r="B181" s="131"/>
      <c r="C181" s="131"/>
    </row>
    <row r="182" ht="15.75" customHeight="1">
      <c r="A182" s="131"/>
      <c r="B182" s="131"/>
      <c r="C182" s="131"/>
    </row>
    <row r="183" ht="15.75" customHeight="1">
      <c r="A183" s="131"/>
      <c r="B183" s="131"/>
      <c r="C183" s="131"/>
    </row>
    <row r="184" ht="15.75" customHeight="1">
      <c r="A184" s="131"/>
      <c r="B184" s="131"/>
      <c r="C184" s="131"/>
    </row>
    <row r="185" ht="15.75" customHeight="1">
      <c r="A185" s="131"/>
      <c r="B185" s="131"/>
      <c r="C185" s="131"/>
    </row>
    <row r="186" ht="15.75" customHeight="1">
      <c r="A186" s="131"/>
      <c r="B186" s="131"/>
      <c r="C186" s="131"/>
    </row>
    <row r="187" ht="15.75" customHeight="1">
      <c r="A187" s="131"/>
      <c r="B187" s="131"/>
      <c r="C187" s="131"/>
    </row>
    <row r="188" ht="15.75" customHeight="1">
      <c r="A188" s="131"/>
      <c r="B188" s="131"/>
      <c r="C188" s="131"/>
    </row>
    <row r="189" ht="15.75" customHeight="1">
      <c r="A189" s="131"/>
      <c r="B189" s="131"/>
      <c r="C189" s="131"/>
    </row>
    <row r="190" ht="15.75" customHeight="1">
      <c r="A190" s="131"/>
      <c r="B190" s="131"/>
      <c r="C190" s="131"/>
    </row>
    <row r="191" ht="15.75" customHeight="1">
      <c r="A191" s="131"/>
      <c r="B191" s="131"/>
      <c r="C191" s="131"/>
    </row>
    <row r="192" ht="15.75" customHeight="1">
      <c r="A192" s="131"/>
      <c r="B192" s="131"/>
      <c r="C192" s="131"/>
    </row>
    <row r="193" ht="15.75" customHeight="1">
      <c r="A193" s="131"/>
      <c r="B193" s="131"/>
      <c r="C193" s="131"/>
    </row>
    <row r="194" ht="15.75" customHeight="1">
      <c r="A194" s="131"/>
      <c r="B194" s="131"/>
      <c r="C194" s="131"/>
    </row>
    <row r="195" ht="15.75" customHeight="1">
      <c r="A195" s="131"/>
      <c r="B195" s="131"/>
      <c r="C195" s="131"/>
    </row>
    <row r="196" ht="15.75" customHeight="1">
      <c r="A196" s="131"/>
      <c r="B196" s="131"/>
      <c r="C196" s="131"/>
    </row>
    <row r="197" ht="15.75" customHeight="1">
      <c r="A197" s="131"/>
      <c r="B197" s="131"/>
      <c r="C197" s="131"/>
    </row>
    <row r="198" ht="15.75" customHeight="1">
      <c r="A198" s="131"/>
      <c r="B198" s="131"/>
      <c r="C198" s="131"/>
    </row>
    <row r="199" ht="15.75" customHeight="1">
      <c r="A199" s="131"/>
      <c r="B199" s="131"/>
      <c r="C199" s="131"/>
    </row>
    <row r="200" ht="15.75" customHeight="1">
      <c r="A200" s="131"/>
      <c r="B200" s="131"/>
      <c r="C200" s="131"/>
    </row>
    <row r="201" ht="15.75" customHeight="1">
      <c r="A201" s="131"/>
      <c r="B201" s="131"/>
      <c r="C201" s="131"/>
    </row>
    <row r="202" ht="15.75" customHeight="1">
      <c r="A202" s="131"/>
      <c r="B202" s="131"/>
      <c r="C202" s="131"/>
    </row>
    <row r="203" ht="15.75" customHeight="1">
      <c r="A203" s="131"/>
      <c r="B203" s="131"/>
      <c r="C203" s="131"/>
    </row>
    <row r="204" ht="15.75" customHeight="1">
      <c r="A204" s="131"/>
      <c r="B204" s="131"/>
      <c r="C204" s="131"/>
    </row>
    <row r="205" ht="15.75" customHeight="1">
      <c r="A205" s="131"/>
      <c r="B205" s="131"/>
      <c r="C205" s="131"/>
    </row>
    <row r="206" ht="15.75" customHeight="1">
      <c r="A206" s="131"/>
      <c r="B206" s="131"/>
      <c r="C206" s="131"/>
    </row>
    <row r="207" ht="15.75" customHeight="1">
      <c r="A207" s="131"/>
      <c r="B207" s="131"/>
      <c r="C207" s="131"/>
    </row>
    <row r="208" ht="15.75" customHeight="1">
      <c r="A208" s="131"/>
      <c r="B208" s="131"/>
      <c r="C208" s="131"/>
    </row>
    <row r="209" ht="15.75" customHeight="1">
      <c r="A209" s="131"/>
      <c r="B209" s="131"/>
      <c r="C209" s="131"/>
    </row>
    <row r="210" ht="15.75" customHeight="1">
      <c r="A210" s="131"/>
      <c r="B210" s="131"/>
      <c r="C210" s="131"/>
    </row>
    <row r="211" ht="15.75" customHeight="1">
      <c r="A211" s="131"/>
      <c r="B211" s="131"/>
      <c r="C211" s="131"/>
    </row>
    <row r="212" ht="15.75" customHeight="1">
      <c r="A212" s="131"/>
      <c r="B212" s="131"/>
      <c r="C212" s="131"/>
    </row>
    <row r="213" ht="15.75" customHeight="1">
      <c r="A213" s="131"/>
      <c r="B213" s="131"/>
      <c r="C213" s="131"/>
    </row>
    <row r="214" ht="15.75" customHeight="1">
      <c r="A214" s="131"/>
      <c r="B214" s="131"/>
      <c r="C214" s="131"/>
    </row>
    <row r="215" ht="15.75" customHeight="1">
      <c r="A215" s="131"/>
      <c r="B215" s="131"/>
      <c r="C215" s="131"/>
    </row>
    <row r="216" ht="15.75" customHeight="1">
      <c r="A216" s="131"/>
      <c r="B216" s="131"/>
      <c r="C216" s="131"/>
    </row>
    <row r="217" ht="15.75" customHeight="1">
      <c r="A217" s="131"/>
      <c r="B217" s="131"/>
      <c r="C217" s="131"/>
    </row>
    <row r="218" ht="15.75" customHeight="1">
      <c r="A218" s="131"/>
      <c r="B218" s="131"/>
      <c r="C218" s="131"/>
    </row>
    <row r="219" ht="15.75" customHeight="1">
      <c r="A219" s="131"/>
      <c r="B219" s="131"/>
      <c r="C219" s="131"/>
    </row>
    <row r="220" ht="15.75" customHeight="1">
      <c r="A220" s="131"/>
      <c r="B220" s="131"/>
      <c r="C220" s="131"/>
    </row>
    <row r="221" ht="15.75" customHeight="1">
      <c r="A221" s="131"/>
      <c r="B221" s="131"/>
      <c r="C221" s="131"/>
    </row>
    <row r="222" ht="15.75" customHeight="1">
      <c r="A222" s="131"/>
      <c r="B222" s="131"/>
      <c r="C222" s="131"/>
    </row>
    <row r="223" ht="15.75" customHeight="1">
      <c r="A223" s="131"/>
      <c r="B223" s="131"/>
      <c r="C223" s="131"/>
    </row>
    <row r="224" ht="15.75" customHeight="1">
      <c r="A224" s="131"/>
      <c r="B224" s="131"/>
      <c r="C224" s="131"/>
    </row>
    <row r="225" ht="15.75" customHeight="1">
      <c r="A225" s="131"/>
      <c r="B225" s="131"/>
      <c r="C225" s="131"/>
    </row>
    <row r="226" ht="15.75" customHeight="1">
      <c r="A226" s="131"/>
      <c r="B226" s="131"/>
      <c r="C226" s="131"/>
    </row>
    <row r="227" ht="15.75" customHeight="1">
      <c r="A227" s="131"/>
      <c r="B227" s="131"/>
      <c r="C227" s="131"/>
    </row>
    <row r="228" ht="15.75" customHeight="1">
      <c r="A228" s="131"/>
      <c r="B228" s="131"/>
      <c r="C228" s="131"/>
    </row>
    <row r="229" ht="15.75" customHeight="1">
      <c r="A229" s="131"/>
      <c r="B229" s="131"/>
      <c r="C229" s="131"/>
    </row>
    <row r="230" ht="15.75" customHeight="1">
      <c r="A230" s="131"/>
      <c r="B230" s="131"/>
      <c r="C230" s="131"/>
    </row>
    <row r="231" ht="15.75" customHeight="1">
      <c r="A231" s="131"/>
      <c r="B231" s="131"/>
      <c r="C231" s="131"/>
    </row>
    <row r="232" ht="15.75" customHeight="1">
      <c r="A232" s="131"/>
      <c r="B232" s="131"/>
      <c r="C232" s="131"/>
    </row>
    <row r="233" ht="15.75" customHeight="1">
      <c r="A233" s="131"/>
      <c r="B233" s="131"/>
      <c r="C233" s="131"/>
    </row>
    <row r="234" ht="15.75" customHeight="1">
      <c r="A234" s="131"/>
      <c r="B234" s="131"/>
      <c r="C234" s="131"/>
    </row>
    <row r="235" ht="15.75" customHeight="1">
      <c r="A235" s="131"/>
      <c r="B235" s="131"/>
      <c r="C235" s="131"/>
    </row>
    <row r="236" ht="15.75" customHeight="1">
      <c r="A236" s="131"/>
      <c r="B236" s="131"/>
      <c r="C236" s="131"/>
    </row>
    <row r="237" ht="15.75" customHeight="1">
      <c r="A237" s="131"/>
      <c r="B237" s="131"/>
      <c r="C237" s="131"/>
    </row>
    <row r="238" ht="15.75" customHeight="1">
      <c r="A238" s="131"/>
      <c r="B238" s="131"/>
      <c r="C238" s="131"/>
    </row>
    <row r="239" ht="15.75" customHeight="1">
      <c r="A239" s="131"/>
      <c r="B239" s="131"/>
      <c r="C239" s="131"/>
    </row>
    <row r="240" ht="15.75" customHeight="1">
      <c r="A240" s="131"/>
      <c r="B240" s="131"/>
      <c r="C240" s="131"/>
    </row>
    <row r="241" ht="15.75" customHeight="1">
      <c r="A241" s="131"/>
      <c r="B241" s="131"/>
      <c r="C241" s="131"/>
    </row>
    <row r="242" ht="15.75" customHeight="1">
      <c r="A242" s="131"/>
      <c r="B242" s="131"/>
      <c r="C242" s="131"/>
    </row>
    <row r="243" ht="15.75" customHeight="1">
      <c r="A243" s="131"/>
      <c r="B243" s="131"/>
      <c r="C243" s="131"/>
    </row>
    <row r="244" ht="15.75" customHeight="1">
      <c r="A244" s="131"/>
      <c r="B244" s="131"/>
      <c r="C244" s="131"/>
    </row>
    <row r="245" ht="15.75" customHeight="1">
      <c r="A245" s="131"/>
      <c r="B245" s="131"/>
      <c r="C245" s="131"/>
    </row>
    <row r="246" ht="15.75" customHeight="1">
      <c r="A246" s="131"/>
      <c r="B246" s="131"/>
      <c r="C246" s="131"/>
    </row>
    <row r="247" ht="15.75" customHeight="1">
      <c r="A247" s="131"/>
      <c r="B247" s="131"/>
      <c r="C247" s="131"/>
    </row>
    <row r="248" ht="15.75" customHeight="1">
      <c r="A248" s="131"/>
      <c r="B248" s="131"/>
      <c r="C248" s="131"/>
    </row>
    <row r="249" ht="15.75" customHeight="1">
      <c r="A249" s="131"/>
      <c r="B249" s="131"/>
      <c r="C249" s="131"/>
    </row>
    <row r="250" ht="15.75" customHeight="1">
      <c r="A250" s="131"/>
      <c r="B250" s="131"/>
      <c r="C250" s="131"/>
    </row>
    <row r="251" ht="15.75" customHeight="1">
      <c r="A251" s="131"/>
      <c r="B251" s="131"/>
      <c r="C251" s="131"/>
    </row>
    <row r="252" ht="15.75" customHeight="1">
      <c r="A252" s="131"/>
      <c r="B252" s="131"/>
      <c r="C252" s="131"/>
    </row>
    <row r="253" ht="15.75" customHeight="1">
      <c r="A253" s="131"/>
      <c r="B253" s="131"/>
      <c r="C253" s="131"/>
    </row>
    <row r="254" ht="15.75" customHeight="1">
      <c r="A254" s="131"/>
      <c r="B254" s="131"/>
      <c r="C254" s="131"/>
    </row>
    <row r="255" ht="15.75" customHeight="1">
      <c r="A255" s="131"/>
      <c r="B255" s="131"/>
      <c r="C255" s="131"/>
    </row>
    <row r="256" ht="15.75" customHeight="1">
      <c r="A256" s="131"/>
      <c r="B256" s="131"/>
      <c r="C256" s="131"/>
    </row>
    <row r="257" ht="15.75" customHeight="1">
      <c r="A257" s="131"/>
      <c r="B257" s="131"/>
      <c r="C257" s="131"/>
    </row>
    <row r="258" ht="15.75" customHeight="1">
      <c r="A258" s="131"/>
      <c r="B258" s="131"/>
      <c r="C258" s="131"/>
    </row>
    <row r="259" ht="15.75" customHeight="1">
      <c r="A259" s="131"/>
      <c r="B259" s="131"/>
      <c r="C259" s="131"/>
    </row>
    <row r="260" ht="15.75" customHeight="1">
      <c r="A260" s="131"/>
      <c r="B260" s="131"/>
      <c r="C260" s="131"/>
    </row>
    <row r="261" ht="15.75" customHeight="1">
      <c r="A261" s="131"/>
      <c r="B261" s="131"/>
      <c r="C261" s="131"/>
    </row>
    <row r="262" ht="15.75" customHeight="1">
      <c r="A262" s="131"/>
      <c r="B262" s="131"/>
      <c r="C262" s="131"/>
    </row>
    <row r="263" ht="15.75" customHeight="1">
      <c r="A263" s="131"/>
      <c r="B263" s="131"/>
      <c r="C263" s="131"/>
    </row>
    <row r="264" ht="15.75" customHeight="1">
      <c r="A264" s="131"/>
      <c r="B264" s="131"/>
      <c r="C264" s="131"/>
    </row>
    <row r="265" ht="15.75" customHeight="1">
      <c r="A265" s="131"/>
      <c r="B265" s="131"/>
      <c r="C265" s="131"/>
    </row>
    <row r="266" ht="15.75" customHeight="1">
      <c r="A266" s="131"/>
      <c r="B266" s="131"/>
      <c r="C266" s="131"/>
    </row>
    <row r="267" ht="15.75" customHeight="1">
      <c r="A267" s="131"/>
      <c r="B267" s="131"/>
      <c r="C267" s="131"/>
    </row>
    <row r="268" ht="15.75" customHeight="1">
      <c r="A268" s="131"/>
      <c r="B268" s="131"/>
      <c r="C268" s="131"/>
    </row>
    <row r="269" ht="15.75" customHeight="1">
      <c r="A269" s="131"/>
      <c r="B269" s="131"/>
      <c r="C269" s="131"/>
    </row>
    <row r="270" ht="15.75" customHeight="1">
      <c r="A270" s="131"/>
      <c r="B270" s="131"/>
      <c r="C270" s="131"/>
    </row>
    <row r="271" ht="15.75" customHeight="1">
      <c r="A271" s="131"/>
      <c r="B271" s="131"/>
      <c r="C271" s="131"/>
    </row>
    <row r="272" ht="15.75" customHeight="1">
      <c r="A272" s="131"/>
      <c r="B272" s="131"/>
      <c r="C272" s="131"/>
    </row>
    <row r="273" ht="15.75" customHeight="1">
      <c r="A273" s="131"/>
      <c r="B273" s="131"/>
      <c r="C273" s="131"/>
    </row>
    <row r="274" ht="15.75" customHeight="1">
      <c r="A274" s="131"/>
      <c r="B274" s="131"/>
      <c r="C274" s="131"/>
    </row>
    <row r="275" ht="15.75" customHeight="1">
      <c r="A275" s="131"/>
      <c r="B275" s="131"/>
      <c r="C275" s="131"/>
    </row>
    <row r="276" ht="15.75" customHeight="1">
      <c r="A276" s="131"/>
      <c r="B276" s="131"/>
      <c r="C276" s="131"/>
    </row>
    <row r="277" ht="15.75" customHeight="1">
      <c r="A277" s="131"/>
      <c r="B277" s="131"/>
      <c r="C277" s="131"/>
    </row>
    <row r="278" ht="15.75" customHeight="1">
      <c r="A278" s="131"/>
      <c r="B278" s="131"/>
      <c r="C278" s="131"/>
    </row>
    <row r="279" ht="15.75" customHeight="1">
      <c r="A279" s="131"/>
      <c r="B279" s="131"/>
      <c r="C279" s="131"/>
    </row>
    <row r="280" ht="15.75" customHeight="1">
      <c r="A280" s="131"/>
      <c r="B280" s="131"/>
      <c r="C280" s="131"/>
    </row>
    <row r="281" ht="15.75" customHeight="1">
      <c r="A281" s="131"/>
      <c r="B281" s="131"/>
      <c r="C281" s="131"/>
    </row>
    <row r="282" ht="15.75" customHeight="1">
      <c r="A282" s="131"/>
      <c r="B282" s="131"/>
      <c r="C282" s="131"/>
    </row>
    <row r="283" ht="15.75" customHeight="1">
      <c r="A283" s="131"/>
      <c r="B283" s="131"/>
      <c r="C283" s="131"/>
    </row>
    <row r="284" ht="15.75" customHeight="1">
      <c r="A284" s="131"/>
      <c r="B284" s="131"/>
      <c r="C284" s="131"/>
    </row>
    <row r="285" ht="15.75" customHeight="1">
      <c r="A285" s="131"/>
      <c r="B285" s="131"/>
      <c r="C285" s="131"/>
    </row>
    <row r="286" ht="15.75" customHeight="1">
      <c r="A286" s="131"/>
      <c r="B286" s="131"/>
      <c r="C286" s="131"/>
    </row>
    <row r="287" ht="15.75" customHeight="1">
      <c r="A287" s="131"/>
      <c r="B287" s="131"/>
      <c r="C287" s="131"/>
    </row>
    <row r="288" ht="15.75" customHeight="1">
      <c r="A288" s="131"/>
      <c r="B288" s="131"/>
      <c r="C288" s="131"/>
    </row>
    <row r="289" ht="15.75" customHeight="1">
      <c r="A289" s="131"/>
      <c r="B289" s="131"/>
      <c r="C289" s="131"/>
    </row>
    <row r="290" ht="15.75" customHeight="1">
      <c r="A290" s="131"/>
      <c r="B290" s="131"/>
      <c r="C290" s="131"/>
    </row>
    <row r="291" ht="15.75" customHeight="1">
      <c r="A291" s="131"/>
      <c r="B291" s="131"/>
      <c r="C291" s="131"/>
    </row>
    <row r="292" ht="15.75" customHeight="1">
      <c r="A292" s="131"/>
      <c r="B292" s="131"/>
      <c r="C292" s="131"/>
    </row>
    <row r="293" ht="15.75" customHeight="1">
      <c r="A293" s="131"/>
      <c r="B293" s="131"/>
      <c r="C293" s="131"/>
    </row>
    <row r="294" ht="15.75" customHeight="1">
      <c r="A294" s="131"/>
      <c r="B294" s="131"/>
      <c r="C294" s="131"/>
    </row>
    <row r="295" ht="15.75" customHeight="1">
      <c r="A295" s="131"/>
      <c r="B295" s="131"/>
      <c r="C295" s="131"/>
    </row>
    <row r="296" ht="15.75" customHeight="1">
      <c r="A296" s="131"/>
      <c r="B296" s="131"/>
      <c r="C296" s="131"/>
    </row>
    <row r="297" ht="15.75" customHeight="1">
      <c r="A297" s="131"/>
      <c r="B297" s="131"/>
      <c r="C297" s="131"/>
    </row>
    <row r="298" ht="15.75" customHeight="1">
      <c r="A298" s="131"/>
      <c r="B298" s="131"/>
      <c r="C298" s="131"/>
    </row>
    <row r="299" ht="15.75" customHeight="1">
      <c r="A299" s="131"/>
      <c r="B299" s="131"/>
      <c r="C299" s="131"/>
    </row>
    <row r="300" ht="15.75" customHeight="1">
      <c r="A300" s="131"/>
      <c r="B300" s="131"/>
      <c r="C300" s="131"/>
    </row>
    <row r="301" ht="15.75" customHeight="1">
      <c r="A301" s="131"/>
      <c r="B301" s="131"/>
      <c r="C301" s="131"/>
    </row>
    <row r="302" ht="15.75" customHeight="1">
      <c r="A302" s="131"/>
      <c r="B302" s="131"/>
      <c r="C302" s="131"/>
    </row>
    <row r="303" ht="15.75" customHeight="1">
      <c r="A303" s="131"/>
      <c r="B303" s="131"/>
      <c r="C303" s="131"/>
    </row>
    <row r="304" ht="15.75" customHeight="1">
      <c r="A304" s="131"/>
      <c r="B304" s="131"/>
      <c r="C304" s="131"/>
    </row>
    <row r="305" ht="15.75" customHeight="1">
      <c r="A305" s="131"/>
      <c r="B305" s="131"/>
      <c r="C305" s="131"/>
    </row>
    <row r="306" ht="15.75" customHeight="1">
      <c r="A306" s="131"/>
      <c r="B306" s="131"/>
      <c r="C306" s="131"/>
    </row>
    <row r="307" ht="15.75" customHeight="1">
      <c r="A307" s="131"/>
      <c r="B307" s="131"/>
      <c r="C307" s="131"/>
    </row>
    <row r="308" ht="15.75" customHeight="1">
      <c r="A308" s="131"/>
      <c r="B308" s="131"/>
      <c r="C308" s="131"/>
    </row>
    <row r="309" ht="15.75" customHeight="1">
      <c r="A309" s="131"/>
      <c r="B309" s="131"/>
      <c r="C309" s="131"/>
    </row>
    <row r="310" ht="15.75" customHeight="1">
      <c r="A310" s="131"/>
      <c r="B310" s="131"/>
      <c r="C310" s="131"/>
    </row>
    <row r="311" ht="15.75" customHeight="1">
      <c r="A311" s="131"/>
      <c r="B311" s="131"/>
      <c r="C311" s="131"/>
    </row>
    <row r="312" ht="15.75" customHeight="1">
      <c r="A312" s="131"/>
      <c r="B312" s="131"/>
      <c r="C312" s="131"/>
    </row>
    <row r="313" ht="15.75" customHeight="1">
      <c r="A313" s="131"/>
      <c r="B313" s="131"/>
      <c r="C313" s="131"/>
    </row>
    <row r="314" ht="15.75" customHeight="1">
      <c r="A314" s="131"/>
      <c r="B314" s="131"/>
      <c r="C314" s="131"/>
    </row>
    <row r="315" ht="15.75" customHeight="1">
      <c r="A315" s="131"/>
      <c r="B315" s="131"/>
      <c r="C315" s="131"/>
    </row>
    <row r="316" ht="15.75" customHeight="1">
      <c r="A316" s="131"/>
      <c r="B316" s="131"/>
      <c r="C316" s="131"/>
    </row>
    <row r="317" ht="15.75" customHeight="1">
      <c r="A317" s="131"/>
      <c r="B317" s="131"/>
      <c r="C317" s="131"/>
    </row>
    <row r="318" ht="15.75" customHeight="1">
      <c r="A318" s="131"/>
      <c r="B318" s="131"/>
      <c r="C318" s="131"/>
    </row>
    <row r="319" ht="15.75" customHeight="1">
      <c r="A319" s="131"/>
      <c r="B319" s="131"/>
      <c r="C319" s="131"/>
    </row>
    <row r="320" ht="15.75" customHeight="1">
      <c r="A320" s="131"/>
      <c r="B320" s="131"/>
      <c r="C320" s="131"/>
    </row>
    <row r="321" ht="15.75" customHeight="1">
      <c r="A321" s="131"/>
      <c r="B321" s="131"/>
      <c r="C321" s="131"/>
    </row>
    <row r="322" ht="15.75" customHeight="1">
      <c r="A322" s="131"/>
      <c r="B322" s="131"/>
      <c r="C322" s="131"/>
    </row>
    <row r="323" ht="15.75" customHeight="1">
      <c r="A323" s="131"/>
      <c r="B323" s="131"/>
      <c r="C323" s="131"/>
    </row>
    <row r="324" ht="15.75" customHeight="1">
      <c r="A324" s="131"/>
      <c r="B324" s="131"/>
      <c r="C324" s="131"/>
    </row>
    <row r="325" ht="15.75" customHeight="1">
      <c r="A325" s="131"/>
      <c r="B325" s="131"/>
      <c r="C325" s="131"/>
    </row>
    <row r="326" ht="15.75" customHeight="1">
      <c r="A326" s="131"/>
      <c r="B326" s="131"/>
      <c r="C326" s="131"/>
    </row>
    <row r="327" ht="15.75" customHeight="1">
      <c r="A327" s="131"/>
      <c r="B327" s="131"/>
      <c r="C327" s="131"/>
    </row>
    <row r="328" ht="15.75" customHeight="1">
      <c r="A328" s="131"/>
      <c r="B328" s="131"/>
      <c r="C328" s="131"/>
    </row>
    <row r="329" ht="15.75" customHeight="1">
      <c r="A329" s="131"/>
      <c r="B329" s="131"/>
      <c r="C329" s="131"/>
    </row>
    <row r="330" ht="15.75" customHeight="1">
      <c r="A330" s="131"/>
      <c r="B330" s="131"/>
      <c r="C330" s="131"/>
    </row>
    <row r="331" ht="15.75" customHeight="1">
      <c r="A331" s="131"/>
      <c r="B331" s="131"/>
      <c r="C331" s="131"/>
    </row>
    <row r="332" ht="15.75" customHeight="1">
      <c r="A332" s="131"/>
      <c r="B332" s="131"/>
      <c r="C332" s="131"/>
    </row>
    <row r="333" ht="15.75" customHeight="1">
      <c r="A333" s="131"/>
      <c r="B333" s="131"/>
      <c r="C333" s="131"/>
    </row>
    <row r="334" ht="15.75" customHeight="1">
      <c r="A334" s="131"/>
      <c r="B334" s="131"/>
      <c r="C334" s="131"/>
    </row>
    <row r="335" ht="15.75" customHeight="1">
      <c r="A335" s="131"/>
      <c r="B335" s="131"/>
      <c r="C335" s="131"/>
    </row>
    <row r="336" ht="15.75" customHeight="1">
      <c r="A336" s="131"/>
      <c r="B336" s="131"/>
      <c r="C336" s="131"/>
    </row>
    <row r="337" ht="15.75" customHeight="1">
      <c r="A337" s="131"/>
      <c r="B337" s="131"/>
      <c r="C337" s="131"/>
    </row>
    <row r="338" ht="15.75" customHeight="1">
      <c r="A338" s="131"/>
      <c r="B338" s="131"/>
      <c r="C338" s="131"/>
    </row>
    <row r="339" ht="15.75" customHeight="1">
      <c r="A339" s="131"/>
      <c r="B339" s="131"/>
      <c r="C339" s="131"/>
    </row>
    <row r="340" ht="15.75" customHeight="1">
      <c r="A340" s="131"/>
      <c r="B340" s="131"/>
      <c r="C340" s="131"/>
    </row>
    <row r="341" ht="15.75" customHeight="1">
      <c r="A341" s="131"/>
      <c r="B341" s="131"/>
      <c r="C341" s="131"/>
    </row>
    <row r="342" ht="15.75" customHeight="1">
      <c r="A342" s="131"/>
      <c r="B342" s="131"/>
      <c r="C342" s="131"/>
    </row>
    <row r="343" ht="15.75" customHeight="1">
      <c r="A343" s="131"/>
      <c r="B343" s="131"/>
      <c r="C343" s="131"/>
    </row>
    <row r="344" ht="15.75" customHeight="1">
      <c r="A344" s="131"/>
      <c r="B344" s="131"/>
      <c r="C344" s="131"/>
    </row>
    <row r="345" ht="15.75" customHeight="1">
      <c r="A345" s="131"/>
      <c r="B345" s="131"/>
      <c r="C345" s="131"/>
    </row>
    <row r="346" ht="15.75" customHeight="1">
      <c r="A346" s="131"/>
      <c r="B346" s="131"/>
      <c r="C346" s="131"/>
    </row>
    <row r="347" ht="15.75" customHeight="1">
      <c r="A347" s="131"/>
      <c r="B347" s="131"/>
      <c r="C347" s="131"/>
    </row>
    <row r="348" ht="15.75" customHeight="1">
      <c r="A348" s="131"/>
      <c r="B348" s="131"/>
      <c r="C348" s="131"/>
    </row>
    <row r="349" ht="15.75" customHeight="1">
      <c r="A349" s="131"/>
      <c r="B349" s="131"/>
      <c r="C349" s="131"/>
    </row>
    <row r="350" ht="15.75" customHeight="1">
      <c r="A350" s="131"/>
      <c r="B350" s="131"/>
      <c r="C350" s="131"/>
    </row>
    <row r="351" ht="15.75" customHeight="1">
      <c r="A351" s="131"/>
      <c r="B351" s="131"/>
      <c r="C351" s="131"/>
    </row>
    <row r="352" ht="15.75" customHeight="1">
      <c r="A352" s="131"/>
      <c r="B352" s="131"/>
      <c r="C352" s="131"/>
    </row>
    <row r="353" ht="15.75" customHeight="1">
      <c r="A353" s="131"/>
      <c r="B353" s="131"/>
      <c r="C353" s="131"/>
    </row>
    <row r="354" ht="15.75" customHeight="1">
      <c r="A354" s="131"/>
      <c r="B354" s="131"/>
      <c r="C354" s="131"/>
    </row>
    <row r="355" ht="15.75" customHeight="1">
      <c r="A355" s="131"/>
      <c r="B355" s="131"/>
      <c r="C355" s="131"/>
    </row>
    <row r="356" ht="15.75" customHeight="1">
      <c r="A356" s="131"/>
      <c r="B356" s="131"/>
      <c r="C356" s="131"/>
    </row>
    <row r="357" ht="15.75" customHeight="1">
      <c r="A357" s="131"/>
      <c r="B357" s="131"/>
      <c r="C357" s="131"/>
    </row>
    <row r="358" ht="15.75" customHeight="1">
      <c r="A358" s="131"/>
      <c r="B358" s="131"/>
      <c r="C358" s="131"/>
    </row>
    <row r="359" ht="15.75" customHeight="1">
      <c r="A359" s="131"/>
      <c r="B359" s="131"/>
      <c r="C359" s="131"/>
    </row>
    <row r="360" ht="15.75" customHeight="1">
      <c r="A360" s="131"/>
      <c r="B360" s="131"/>
      <c r="C360" s="131"/>
    </row>
    <row r="361" ht="15.75" customHeight="1">
      <c r="A361" s="131"/>
      <c r="B361" s="131"/>
      <c r="C361" s="131"/>
    </row>
    <row r="362" ht="15.75" customHeight="1">
      <c r="A362" s="131"/>
      <c r="B362" s="131"/>
      <c r="C362" s="131"/>
    </row>
    <row r="363" ht="15.75" customHeight="1">
      <c r="A363" s="131"/>
      <c r="B363" s="131"/>
      <c r="C363" s="131"/>
    </row>
    <row r="364" ht="15.75" customHeight="1">
      <c r="A364" s="131"/>
      <c r="B364" s="131"/>
      <c r="C364" s="131"/>
    </row>
    <row r="365" ht="15.75" customHeight="1">
      <c r="A365" s="131"/>
      <c r="B365" s="131"/>
      <c r="C365" s="131"/>
    </row>
    <row r="366" ht="15.75" customHeight="1">
      <c r="A366" s="131"/>
      <c r="B366" s="131"/>
      <c r="C366" s="131"/>
    </row>
    <row r="367" ht="15.75" customHeight="1">
      <c r="A367" s="131"/>
      <c r="B367" s="131"/>
      <c r="C367" s="131"/>
    </row>
    <row r="368" ht="15.75" customHeight="1">
      <c r="A368" s="131"/>
      <c r="B368" s="131"/>
      <c r="C368" s="131"/>
    </row>
    <row r="369" ht="15.75" customHeight="1">
      <c r="A369" s="131"/>
      <c r="B369" s="131"/>
      <c r="C369" s="131"/>
    </row>
    <row r="370" ht="15.75" customHeight="1">
      <c r="A370" s="131"/>
      <c r="B370" s="131"/>
      <c r="C370" s="131"/>
    </row>
    <row r="371" ht="15.75" customHeight="1">
      <c r="A371" s="131"/>
      <c r="B371" s="131"/>
      <c r="C371" s="131"/>
    </row>
    <row r="372" ht="15.75" customHeight="1">
      <c r="A372" s="131"/>
      <c r="B372" s="131"/>
      <c r="C372" s="131"/>
    </row>
    <row r="373" ht="15.75" customHeight="1">
      <c r="A373" s="131"/>
      <c r="B373" s="131"/>
      <c r="C373" s="131"/>
    </row>
    <row r="374" ht="15.75" customHeight="1">
      <c r="A374" s="131"/>
      <c r="B374" s="131"/>
      <c r="C374" s="131"/>
    </row>
    <row r="375" ht="15.75" customHeight="1">
      <c r="A375" s="131"/>
      <c r="B375" s="131"/>
      <c r="C375" s="131"/>
    </row>
    <row r="376" ht="15.75" customHeight="1">
      <c r="A376" s="131"/>
      <c r="B376" s="131"/>
      <c r="C376" s="131"/>
    </row>
    <row r="377" ht="15.75" customHeight="1">
      <c r="A377" s="131"/>
      <c r="B377" s="131"/>
      <c r="C377" s="131"/>
    </row>
    <row r="378" ht="15.75" customHeight="1">
      <c r="A378" s="131"/>
      <c r="B378" s="131"/>
      <c r="C378" s="131"/>
    </row>
    <row r="379" ht="15.75" customHeight="1">
      <c r="A379" s="131"/>
      <c r="B379" s="131"/>
      <c r="C379" s="131"/>
    </row>
    <row r="380" ht="15.75" customHeight="1">
      <c r="A380" s="131"/>
      <c r="B380" s="131"/>
      <c r="C380" s="131"/>
    </row>
    <row r="381" ht="15.75" customHeight="1">
      <c r="A381" s="131"/>
      <c r="B381" s="131"/>
      <c r="C381" s="131"/>
    </row>
    <row r="382" ht="15.75" customHeight="1">
      <c r="A382" s="131"/>
      <c r="B382" s="131"/>
      <c r="C382" s="131"/>
    </row>
    <row r="383" ht="15.75" customHeight="1">
      <c r="A383" s="131"/>
      <c r="B383" s="131"/>
      <c r="C383" s="131"/>
    </row>
    <row r="384" ht="15.75" customHeight="1">
      <c r="A384" s="131"/>
      <c r="B384" s="131"/>
      <c r="C384" s="131"/>
    </row>
    <row r="385" ht="15.75" customHeight="1">
      <c r="A385" s="131"/>
      <c r="B385" s="131"/>
      <c r="C385" s="131"/>
    </row>
    <row r="386" ht="15.75" customHeight="1">
      <c r="A386" s="131"/>
      <c r="B386" s="131"/>
      <c r="C386" s="131"/>
    </row>
    <row r="387" ht="15.75" customHeight="1">
      <c r="A387" s="131"/>
      <c r="B387" s="131"/>
      <c r="C387" s="131"/>
    </row>
    <row r="388" ht="15.75" customHeight="1">
      <c r="A388" s="131"/>
      <c r="B388" s="131"/>
      <c r="C388" s="131"/>
    </row>
    <row r="389" ht="15.75" customHeight="1">
      <c r="A389" s="131"/>
      <c r="B389" s="131"/>
      <c r="C389" s="131"/>
    </row>
    <row r="390" ht="15.75" customHeight="1">
      <c r="A390" s="131"/>
      <c r="B390" s="131"/>
      <c r="C390" s="131"/>
    </row>
    <row r="391" ht="15.75" customHeight="1">
      <c r="A391" s="131"/>
      <c r="B391" s="131"/>
      <c r="C391" s="131"/>
    </row>
    <row r="392" ht="15.75" customHeight="1">
      <c r="A392" s="131"/>
      <c r="B392" s="131"/>
      <c r="C392" s="131"/>
    </row>
    <row r="393" ht="15.75" customHeight="1">
      <c r="A393" s="131"/>
      <c r="B393" s="131"/>
      <c r="C393" s="131"/>
    </row>
    <row r="394" ht="15.75" customHeight="1">
      <c r="A394" s="131"/>
      <c r="B394" s="131"/>
      <c r="C394" s="131"/>
    </row>
    <row r="395" ht="15.75" customHeight="1">
      <c r="A395" s="131"/>
      <c r="B395" s="131"/>
      <c r="C395" s="131"/>
    </row>
    <row r="396" ht="15.75" customHeight="1">
      <c r="A396" s="131"/>
      <c r="B396" s="131"/>
      <c r="C396" s="131"/>
    </row>
    <row r="397" ht="15.75" customHeight="1">
      <c r="A397" s="131"/>
      <c r="B397" s="131"/>
      <c r="C397" s="131"/>
    </row>
    <row r="398" ht="15.75" customHeight="1">
      <c r="A398" s="131"/>
      <c r="B398" s="131"/>
      <c r="C398" s="131"/>
    </row>
    <row r="399" ht="15.75" customHeight="1">
      <c r="A399" s="131"/>
      <c r="B399" s="131"/>
      <c r="C399" s="131"/>
    </row>
    <row r="400" ht="15.75" customHeight="1">
      <c r="A400" s="131"/>
      <c r="B400" s="131"/>
      <c r="C400" s="131"/>
    </row>
    <row r="401" ht="15.75" customHeight="1">
      <c r="A401" s="131"/>
      <c r="B401" s="131"/>
      <c r="C401" s="131"/>
    </row>
    <row r="402" ht="15.75" customHeight="1">
      <c r="A402" s="131"/>
      <c r="B402" s="131"/>
      <c r="C402" s="131"/>
    </row>
    <row r="403" ht="15.75" customHeight="1">
      <c r="A403" s="131"/>
      <c r="B403" s="131"/>
      <c r="C403" s="131"/>
    </row>
    <row r="404" ht="15.75" customHeight="1">
      <c r="A404" s="131"/>
      <c r="B404" s="131"/>
      <c r="C404" s="131"/>
    </row>
    <row r="405" ht="15.75" customHeight="1">
      <c r="A405" s="131"/>
      <c r="B405" s="131"/>
      <c r="C405" s="131"/>
    </row>
    <row r="406" ht="15.75" customHeight="1">
      <c r="A406" s="131"/>
      <c r="B406" s="131"/>
      <c r="C406" s="131"/>
    </row>
    <row r="407" ht="15.75" customHeight="1">
      <c r="A407" s="131"/>
      <c r="B407" s="131"/>
      <c r="C407" s="131"/>
    </row>
    <row r="408" ht="15.75" customHeight="1">
      <c r="A408" s="131"/>
      <c r="B408" s="131"/>
      <c r="C408" s="131"/>
    </row>
    <row r="409" ht="15.75" customHeight="1">
      <c r="A409" s="131"/>
      <c r="B409" s="131"/>
      <c r="C409" s="131"/>
    </row>
    <row r="410" ht="15.75" customHeight="1">
      <c r="A410" s="131"/>
      <c r="B410" s="131"/>
      <c r="C410" s="131"/>
    </row>
    <row r="411" ht="15.75" customHeight="1">
      <c r="A411" s="131"/>
      <c r="B411" s="131"/>
      <c r="C411" s="131"/>
    </row>
    <row r="412" ht="15.75" customHeight="1">
      <c r="A412" s="131"/>
      <c r="B412" s="131"/>
      <c r="C412" s="131"/>
    </row>
    <row r="413" ht="15.75" customHeight="1">
      <c r="A413" s="131"/>
      <c r="B413" s="131"/>
      <c r="C413" s="131"/>
    </row>
    <row r="414" ht="15.75" customHeight="1">
      <c r="A414" s="131"/>
      <c r="B414" s="131"/>
      <c r="C414" s="131"/>
    </row>
    <row r="415" ht="15.75" customHeight="1">
      <c r="A415" s="131"/>
      <c r="B415" s="131"/>
      <c r="C415" s="131"/>
    </row>
    <row r="416" ht="15.75" customHeight="1">
      <c r="A416" s="131"/>
      <c r="B416" s="131"/>
      <c r="C416" s="131"/>
    </row>
    <row r="417" ht="15.75" customHeight="1">
      <c r="A417" s="131"/>
      <c r="B417" s="131"/>
      <c r="C417" s="131"/>
    </row>
    <row r="418" ht="15.75" customHeight="1">
      <c r="A418" s="131"/>
      <c r="B418" s="131"/>
      <c r="C418" s="131"/>
    </row>
    <row r="419" ht="15.75" customHeight="1">
      <c r="A419" s="131"/>
      <c r="B419" s="131"/>
      <c r="C419" s="131"/>
    </row>
    <row r="420" ht="15.75" customHeight="1">
      <c r="A420" s="131"/>
      <c r="B420" s="131"/>
      <c r="C420" s="131"/>
    </row>
    <row r="421" ht="15.75" customHeight="1">
      <c r="A421" s="131"/>
      <c r="B421" s="131"/>
      <c r="C421" s="131"/>
    </row>
    <row r="422" ht="15.75" customHeight="1">
      <c r="A422" s="131"/>
      <c r="B422" s="131"/>
      <c r="C422" s="131"/>
    </row>
    <row r="423" ht="15.75" customHeight="1">
      <c r="A423" s="131"/>
      <c r="B423" s="131"/>
      <c r="C423" s="131"/>
    </row>
    <row r="424" ht="15.75" customHeight="1">
      <c r="A424" s="131"/>
      <c r="B424" s="131"/>
      <c r="C424" s="131"/>
    </row>
    <row r="425" ht="15.75" customHeight="1">
      <c r="A425" s="131"/>
      <c r="B425" s="131"/>
      <c r="C425" s="131"/>
    </row>
    <row r="426" ht="15.75" customHeight="1">
      <c r="A426" s="131"/>
      <c r="B426" s="131"/>
      <c r="C426" s="131"/>
    </row>
    <row r="427" ht="15.75" customHeight="1">
      <c r="A427" s="131"/>
      <c r="B427" s="131"/>
      <c r="C427" s="131"/>
    </row>
    <row r="428" ht="15.75" customHeight="1">
      <c r="A428" s="131"/>
      <c r="B428" s="131"/>
      <c r="C428" s="131"/>
    </row>
    <row r="429" ht="15.75" customHeight="1">
      <c r="A429" s="131"/>
      <c r="B429" s="131"/>
      <c r="C429" s="131"/>
    </row>
    <row r="430" ht="15.75" customHeight="1">
      <c r="A430" s="131"/>
      <c r="B430" s="131"/>
      <c r="C430" s="131"/>
    </row>
    <row r="431" ht="15.75" customHeight="1">
      <c r="A431" s="131"/>
      <c r="B431" s="131"/>
      <c r="C431" s="131"/>
    </row>
    <row r="432" ht="15.75" customHeight="1">
      <c r="A432" s="131"/>
      <c r="B432" s="131"/>
      <c r="C432" s="131"/>
    </row>
    <row r="433" ht="15.75" customHeight="1">
      <c r="A433" s="131"/>
      <c r="B433" s="131"/>
      <c r="C433" s="131"/>
    </row>
    <row r="434" ht="15.75" customHeight="1">
      <c r="A434" s="131"/>
      <c r="B434" s="131"/>
      <c r="C434" s="131"/>
    </row>
    <row r="435" ht="15.75" customHeight="1">
      <c r="A435" s="131"/>
      <c r="B435" s="131"/>
      <c r="C435" s="131"/>
    </row>
    <row r="436" ht="15.75" customHeight="1">
      <c r="A436" s="131"/>
      <c r="B436" s="131"/>
      <c r="C436" s="131"/>
    </row>
    <row r="437" ht="15.75" customHeight="1">
      <c r="A437" s="131"/>
      <c r="B437" s="131"/>
      <c r="C437" s="131"/>
    </row>
    <row r="438" ht="15.75" customHeight="1">
      <c r="A438" s="131"/>
      <c r="B438" s="131"/>
      <c r="C438" s="131"/>
    </row>
    <row r="439" ht="15.75" customHeight="1">
      <c r="A439" s="131"/>
      <c r="B439" s="131"/>
      <c r="C439" s="131"/>
    </row>
    <row r="440" ht="15.75" customHeight="1">
      <c r="A440" s="131"/>
      <c r="B440" s="131"/>
      <c r="C440" s="131"/>
    </row>
    <row r="441" ht="15.75" customHeight="1">
      <c r="A441" s="131"/>
      <c r="B441" s="131"/>
      <c r="C441" s="131"/>
    </row>
    <row r="442" ht="15.75" customHeight="1">
      <c r="A442" s="131"/>
      <c r="B442" s="131"/>
      <c r="C442" s="131"/>
    </row>
    <row r="443" ht="15.75" customHeight="1">
      <c r="A443" s="131"/>
      <c r="B443" s="131"/>
      <c r="C443" s="131"/>
    </row>
    <row r="444" ht="15.75" customHeight="1">
      <c r="A444" s="131"/>
      <c r="B444" s="131"/>
      <c r="C444" s="131"/>
    </row>
    <row r="445" ht="15.75" customHeight="1">
      <c r="A445" s="131"/>
      <c r="B445" s="131"/>
      <c r="C445" s="131"/>
    </row>
    <row r="446" ht="15.75" customHeight="1">
      <c r="A446" s="131"/>
      <c r="B446" s="131"/>
      <c r="C446" s="131"/>
    </row>
    <row r="447" ht="15.75" customHeight="1">
      <c r="A447" s="131"/>
      <c r="B447" s="131"/>
      <c r="C447" s="131"/>
    </row>
    <row r="448" ht="15.75" customHeight="1">
      <c r="A448" s="131"/>
      <c r="B448" s="131"/>
      <c r="C448" s="131"/>
    </row>
    <row r="449" ht="15.75" customHeight="1">
      <c r="A449" s="131"/>
      <c r="B449" s="131"/>
      <c r="C449" s="131"/>
    </row>
    <row r="450" ht="15.75" customHeight="1">
      <c r="A450" s="131"/>
      <c r="B450" s="131"/>
      <c r="C450" s="131"/>
    </row>
    <row r="451" ht="15.75" customHeight="1">
      <c r="A451" s="131"/>
      <c r="B451" s="131"/>
      <c r="C451" s="131"/>
    </row>
    <row r="452" ht="15.75" customHeight="1">
      <c r="A452" s="131"/>
      <c r="B452" s="131"/>
      <c r="C452" s="131"/>
    </row>
    <row r="453" ht="15.75" customHeight="1">
      <c r="A453" s="131"/>
      <c r="B453" s="131"/>
      <c r="C453" s="131"/>
    </row>
    <row r="454" ht="15.75" customHeight="1">
      <c r="A454" s="131"/>
      <c r="B454" s="131"/>
      <c r="C454" s="131"/>
    </row>
    <row r="455" ht="15.75" customHeight="1">
      <c r="A455" s="131"/>
      <c r="B455" s="131"/>
      <c r="C455" s="131"/>
    </row>
    <row r="456" ht="15.75" customHeight="1">
      <c r="A456" s="131"/>
      <c r="B456" s="131"/>
      <c r="C456" s="131"/>
    </row>
    <row r="457" ht="15.75" customHeight="1">
      <c r="A457" s="131"/>
      <c r="B457" s="131"/>
      <c r="C457" s="131"/>
    </row>
    <row r="458" ht="15.75" customHeight="1">
      <c r="A458" s="131"/>
      <c r="B458" s="131"/>
      <c r="C458" s="131"/>
    </row>
    <row r="459" ht="15.75" customHeight="1">
      <c r="A459" s="131"/>
      <c r="B459" s="131"/>
      <c r="C459" s="131"/>
    </row>
    <row r="460" ht="15.75" customHeight="1">
      <c r="A460" s="131"/>
      <c r="B460" s="131"/>
      <c r="C460" s="131"/>
    </row>
    <row r="461" ht="15.75" customHeight="1">
      <c r="A461" s="131"/>
      <c r="B461" s="131"/>
      <c r="C461" s="131"/>
    </row>
    <row r="462" ht="15.75" customHeight="1">
      <c r="A462" s="131"/>
      <c r="B462" s="131"/>
      <c r="C462" s="131"/>
    </row>
    <row r="463" ht="15.75" customHeight="1">
      <c r="A463" s="131"/>
      <c r="B463" s="131"/>
      <c r="C463" s="131"/>
    </row>
    <row r="464" ht="15.75" customHeight="1">
      <c r="A464" s="131"/>
      <c r="B464" s="131"/>
      <c r="C464" s="131"/>
    </row>
    <row r="465" ht="15.75" customHeight="1">
      <c r="A465" s="131"/>
      <c r="B465" s="131"/>
      <c r="C465" s="131"/>
    </row>
    <row r="466" ht="15.75" customHeight="1">
      <c r="A466" s="131"/>
      <c r="B466" s="131"/>
      <c r="C466" s="131"/>
    </row>
    <row r="467" ht="15.75" customHeight="1">
      <c r="A467" s="131"/>
      <c r="B467" s="131"/>
      <c r="C467" s="131"/>
    </row>
    <row r="468" ht="15.75" customHeight="1">
      <c r="A468" s="131"/>
      <c r="B468" s="131"/>
      <c r="C468" s="131"/>
    </row>
    <row r="469" ht="15.75" customHeight="1">
      <c r="A469" s="131"/>
      <c r="B469" s="131"/>
      <c r="C469" s="131"/>
    </row>
    <row r="470" ht="15.75" customHeight="1">
      <c r="A470" s="131"/>
      <c r="B470" s="131"/>
      <c r="C470" s="131"/>
    </row>
    <row r="471" ht="15.75" customHeight="1">
      <c r="A471" s="131"/>
      <c r="B471" s="131"/>
      <c r="C471" s="131"/>
    </row>
    <row r="472" ht="15.75" customHeight="1">
      <c r="A472" s="131"/>
      <c r="B472" s="131"/>
      <c r="C472" s="131"/>
    </row>
    <row r="473" ht="15.75" customHeight="1">
      <c r="A473" s="131"/>
      <c r="B473" s="131"/>
      <c r="C473" s="131"/>
    </row>
    <row r="474" ht="15.75" customHeight="1">
      <c r="A474" s="131"/>
      <c r="B474" s="131"/>
      <c r="C474" s="131"/>
    </row>
    <row r="475" ht="15.75" customHeight="1">
      <c r="A475" s="131"/>
      <c r="B475" s="131"/>
      <c r="C475" s="131"/>
    </row>
    <row r="476" ht="15.75" customHeight="1">
      <c r="A476" s="131"/>
      <c r="B476" s="131"/>
      <c r="C476" s="131"/>
    </row>
    <row r="477" ht="15.75" customHeight="1">
      <c r="A477" s="131"/>
      <c r="B477" s="131"/>
      <c r="C477" s="131"/>
    </row>
    <row r="478" ht="15.75" customHeight="1">
      <c r="A478" s="131"/>
      <c r="B478" s="131"/>
      <c r="C478" s="131"/>
    </row>
    <row r="479" ht="15.75" customHeight="1">
      <c r="A479" s="131"/>
      <c r="B479" s="131"/>
      <c r="C479" s="131"/>
    </row>
    <row r="480" ht="15.75" customHeight="1">
      <c r="A480" s="131"/>
      <c r="B480" s="131"/>
      <c r="C480" s="131"/>
    </row>
    <row r="481" ht="15.75" customHeight="1">
      <c r="A481" s="131"/>
      <c r="B481" s="131"/>
      <c r="C481" s="131"/>
    </row>
    <row r="482" ht="15.75" customHeight="1">
      <c r="A482" s="131"/>
      <c r="B482" s="131"/>
      <c r="C482" s="131"/>
    </row>
    <row r="483" ht="15.75" customHeight="1">
      <c r="A483" s="131"/>
      <c r="B483" s="131"/>
      <c r="C483" s="131"/>
    </row>
    <row r="484" ht="15.75" customHeight="1">
      <c r="A484" s="131"/>
      <c r="B484" s="131"/>
      <c r="C484" s="131"/>
    </row>
    <row r="485" ht="15.75" customHeight="1">
      <c r="A485" s="131"/>
      <c r="B485" s="131"/>
      <c r="C485" s="131"/>
    </row>
    <row r="486" ht="15.75" customHeight="1">
      <c r="A486" s="131"/>
      <c r="B486" s="131"/>
      <c r="C486" s="131"/>
    </row>
    <row r="487" ht="15.75" customHeight="1">
      <c r="A487" s="131"/>
      <c r="B487" s="131"/>
      <c r="C487" s="131"/>
    </row>
    <row r="488" ht="15.75" customHeight="1">
      <c r="A488" s="131"/>
      <c r="B488" s="131"/>
      <c r="C488" s="131"/>
    </row>
    <row r="489" ht="15.75" customHeight="1">
      <c r="A489" s="131"/>
      <c r="B489" s="131"/>
      <c r="C489" s="131"/>
    </row>
    <row r="490" ht="15.75" customHeight="1">
      <c r="A490" s="131"/>
      <c r="B490" s="131"/>
      <c r="C490" s="131"/>
    </row>
    <row r="491" ht="15.75" customHeight="1">
      <c r="A491" s="131"/>
      <c r="B491" s="131"/>
      <c r="C491" s="131"/>
    </row>
    <row r="492" ht="15.75" customHeight="1">
      <c r="A492" s="131"/>
      <c r="B492" s="131"/>
      <c r="C492" s="131"/>
    </row>
    <row r="493" ht="15.75" customHeight="1">
      <c r="A493" s="131"/>
      <c r="B493" s="131"/>
      <c r="C493" s="131"/>
    </row>
    <row r="494" ht="15.75" customHeight="1">
      <c r="A494" s="131"/>
      <c r="B494" s="131"/>
      <c r="C494" s="131"/>
    </row>
    <row r="495" ht="15.75" customHeight="1">
      <c r="A495" s="131"/>
      <c r="B495" s="131"/>
      <c r="C495" s="131"/>
    </row>
    <row r="496" ht="15.75" customHeight="1">
      <c r="A496" s="131"/>
      <c r="B496" s="131"/>
      <c r="C496" s="131"/>
    </row>
    <row r="497" ht="15.75" customHeight="1">
      <c r="A497" s="131"/>
      <c r="B497" s="131"/>
      <c r="C497" s="131"/>
    </row>
    <row r="498" ht="15.75" customHeight="1">
      <c r="A498" s="131"/>
      <c r="B498" s="131"/>
      <c r="C498" s="131"/>
    </row>
    <row r="499" ht="15.75" customHeight="1">
      <c r="A499" s="131"/>
      <c r="B499" s="131"/>
      <c r="C499" s="131"/>
    </row>
    <row r="500" ht="15.75" customHeight="1">
      <c r="A500" s="131"/>
      <c r="B500" s="131"/>
      <c r="C500" s="131"/>
    </row>
    <row r="501" ht="15.75" customHeight="1">
      <c r="A501" s="131"/>
      <c r="B501" s="131"/>
      <c r="C501" s="131"/>
    </row>
    <row r="502" ht="15.75" customHeight="1">
      <c r="A502" s="131"/>
      <c r="B502" s="131"/>
      <c r="C502" s="131"/>
    </row>
    <row r="503" ht="15.75" customHeight="1">
      <c r="A503" s="131"/>
      <c r="B503" s="131"/>
      <c r="C503" s="131"/>
    </row>
    <row r="504" ht="15.75" customHeight="1">
      <c r="A504" s="131"/>
      <c r="B504" s="131"/>
      <c r="C504" s="131"/>
    </row>
    <row r="505" ht="15.75" customHeight="1">
      <c r="A505" s="131"/>
      <c r="B505" s="131"/>
      <c r="C505" s="131"/>
    </row>
    <row r="506" ht="15.75" customHeight="1">
      <c r="A506" s="131"/>
      <c r="B506" s="131"/>
      <c r="C506" s="131"/>
    </row>
    <row r="507" ht="15.75" customHeight="1">
      <c r="A507" s="131"/>
      <c r="B507" s="131"/>
      <c r="C507" s="131"/>
    </row>
    <row r="508" ht="15.75" customHeight="1">
      <c r="A508" s="131"/>
      <c r="B508" s="131"/>
      <c r="C508" s="131"/>
    </row>
    <row r="509" ht="15.75" customHeight="1">
      <c r="A509" s="131"/>
      <c r="B509" s="131"/>
      <c r="C509" s="131"/>
    </row>
    <row r="510" ht="15.75" customHeight="1">
      <c r="A510" s="131"/>
      <c r="B510" s="131"/>
      <c r="C510" s="131"/>
    </row>
    <row r="511" ht="15.75" customHeight="1">
      <c r="A511" s="131"/>
      <c r="B511" s="131"/>
      <c r="C511" s="131"/>
    </row>
    <row r="512" ht="15.75" customHeight="1">
      <c r="A512" s="131"/>
      <c r="B512" s="131"/>
      <c r="C512" s="131"/>
    </row>
    <row r="513" ht="15.75" customHeight="1">
      <c r="A513" s="131"/>
      <c r="B513" s="131"/>
      <c r="C513" s="131"/>
    </row>
    <row r="514" ht="15.75" customHeight="1">
      <c r="A514" s="131"/>
      <c r="B514" s="131"/>
      <c r="C514" s="131"/>
    </row>
    <row r="515" ht="15.75" customHeight="1">
      <c r="A515" s="131"/>
      <c r="B515" s="131"/>
      <c r="C515" s="131"/>
    </row>
    <row r="516" ht="15.75" customHeight="1">
      <c r="A516" s="131"/>
      <c r="B516" s="131"/>
      <c r="C516" s="131"/>
    </row>
    <row r="517" ht="15.75" customHeight="1">
      <c r="A517" s="131"/>
      <c r="B517" s="131"/>
      <c r="C517" s="131"/>
    </row>
    <row r="518" ht="15.75" customHeight="1">
      <c r="A518" s="131"/>
      <c r="B518" s="131"/>
      <c r="C518" s="131"/>
    </row>
    <row r="519" ht="15.75" customHeight="1">
      <c r="A519" s="131"/>
      <c r="B519" s="131"/>
      <c r="C519" s="131"/>
    </row>
    <row r="520" ht="15.75" customHeight="1">
      <c r="A520" s="131"/>
      <c r="B520" s="131"/>
      <c r="C520" s="131"/>
    </row>
    <row r="521" ht="15.75" customHeight="1">
      <c r="A521" s="131"/>
      <c r="B521" s="131"/>
      <c r="C521" s="131"/>
    </row>
    <row r="522" ht="15.75" customHeight="1">
      <c r="A522" s="131"/>
      <c r="B522" s="131"/>
      <c r="C522" s="131"/>
    </row>
    <row r="523" ht="15.75" customHeight="1">
      <c r="A523" s="131"/>
      <c r="B523" s="131"/>
      <c r="C523" s="131"/>
    </row>
    <row r="524" ht="15.75" customHeight="1">
      <c r="A524" s="131"/>
      <c r="B524" s="131"/>
      <c r="C524" s="131"/>
    </row>
    <row r="525" ht="15.75" customHeight="1">
      <c r="A525" s="131"/>
      <c r="B525" s="131"/>
      <c r="C525" s="131"/>
    </row>
    <row r="526" ht="15.75" customHeight="1">
      <c r="A526" s="131"/>
      <c r="B526" s="131"/>
      <c r="C526" s="131"/>
    </row>
    <row r="527" ht="15.75" customHeight="1">
      <c r="A527" s="131"/>
      <c r="B527" s="131"/>
      <c r="C527" s="131"/>
    </row>
    <row r="528" ht="15.75" customHeight="1">
      <c r="A528" s="131"/>
      <c r="B528" s="131"/>
      <c r="C528" s="131"/>
    </row>
    <row r="529" ht="15.75" customHeight="1">
      <c r="A529" s="131"/>
      <c r="B529" s="131"/>
      <c r="C529" s="131"/>
    </row>
    <row r="530" ht="15.75" customHeight="1">
      <c r="A530" s="131"/>
      <c r="B530" s="131"/>
      <c r="C530" s="131"/>
    </row>
    <row r="531" ht="15.75" customHeight="1">
      <c r="A531" s="131"/>
      <c r="B531" s="131"/>
      <c r="C531" s="131"/>
    </row>
    <row r="532" ht="15.75" customHeight="1">
      <c r="A532" s="131"/>
      <c r="B532" s="131"/>
      <c r="C532" s="131"/>
    </row>
    <row r="533" ht="15.75" customHeight="1">
      <c r="A533" s="131"/>
      <c r="B533" s="131"/>
      <c r="C533" s="131"/>
    </row>
    <row r="534" ht="15.75" customHeight="1">
      <c r="A534" s="131"/>
      <c r="B534" s="131"/>
      <c r="C534" s="131"/>
    </row>
    <row r="535" ht="15.75" customHeight="1">
      <c r="A535" s="131"/>
      <c r="B535" s="131"/>
      <c r="C535" s="131"/>
    </row>
    <row r="536" ht="15.75" customHeight="1">
      <c r="A536" s="131"/>
      <c r="B536" s="131"/>
      <c r="C536" s="131"/>
    </row>
    <row r="537" ht="15.75" customHeight="1">
      <c r="A537" s="131"/>
      <c r="B537" s="131"/>
      <c r="C537" s="131"/>
    </row>
    <row r="538" ht="15.75" customHeight="1">
      <c r="A538" s="131"/>
      <c r="B538" s="131"/>
      <c r="C538" s="131"/>
    </row>
    <row r="539" ht="15.75" customHeight="1">
      <c r="A539" s="131"/>
      <c r="B539" s="131"/>
      <c r="C539" s="131"/>
    </row>
    <row r="540" ht="15.75" customHeight="1">
      <c r="A540" s="131"/>
      <c r="B540" s="131"/>
      <c r="C540" s="131"/>
    </row>
    <row r="541" ht="15.75" customHeight="1">
      <c r="A541" s="131"/>
      <c r="B541" s="131"/>
      <c r="C541" s="131"/>
    </row>
    <row r="542" ht="15.75" customHeight="1">
      <c r="A542" s="131"/>
      <c r="B542" s="131"/>
      <c r="C542" s="131"/>
    </row>
    <row r="543" ht="15.75" customHeight="1">
      <c r="A543" s="131"/>
      <c r="B543" s="131"/>
      <c r="C543" s="131"/>
    </row>
    <row r="544" ht="15.75" customHeight="1">
      <c r="A544" s="131"/>
      <c r="B544" s="131"/>
      <c r="C544" s="131"/>
    </row>
    <row r="545" ht="15.75" customHeight="1">
      <c r="A545" s="131"/>
      <c r="B545" s="131"/>
      <c r="C545" s="131"/>
    </row>
    <row r="546" ht="15.75" customHeight="1">
      <c r="A546" s="131"/>
      <c r="B546" s="131"/>
      <c r="C546" s="131"/>
    </row>
    <row r="547" ht="15.75" customHeight="1">
      <c r="A547" s="131"/>
      <c r="B547" s="131"/>
      <c r="C547" s="131"/>
    </row>
    <row r="548" ht="15.75" customHeight="1">
      <c r="A548" s="131"/>
      <c r="B548" s="131"/>
      <c r="C548" s="131"/>
    </row>
    <row r="549" ht="15.75" customHeight="1">
      <c r="A549" s="131"/>
      <c r="B549" s="131"/>
      <c r="C549" s="131"/>
    </row>
    <row r="550" ht="15.75" customHeight="1">
      <c r="A550" s="131"/>
      <c r="B550" s="131"/>
      <c r="C550" s="131"/>
    </row>
    <row r="551" ht="15.75" customHeight="1">
      <c r="A551" s="131"/>
      <c r="B551" s="131"/>
      <c r="C551" s="131"/>
    </row>
    <row r="552" ht="15.75" customHeight="1">
      <c r="A552" s="131"/>
      <c r="B552" s="131"/>
      <c r="C552" s="131"/>
    </row>
    <row r="553" ht="15.75" customHeight="1">
      <c r="A553" s="131"/>
      <c r="B553" s="131"/>
      <c r="C553" s="131"/>
    </row>
    <row r="554" ht="15.75" customHeight="1">
      <c r="A554" s="131"/>
      <c r="B554" s="131"/>
      <c r="C554" s="131"/>
    </row>
    <row r="555" ht="15.75" customHeight="1">
      <c r="A555" s="131"/>
      <c r="B555" s="131"/>
      <c r="C555" s="131"/>
    </row>
    <row r="556" ht="15.75" customHeight="1">
      <c r="A556" s="131"/>
      <c r="B556" s="131"/>
      <c r="C556" s="131"/>
    </row>
    <row r="557" ht="15.75" customHeight="1">
      <c r="A557" s="131"/>
      <c r="B557" s="131"/>
      <c r="C557" s="131"/>
    </row>
    <row r="558" ht="15.75" customHeight="1">
      <c r="A558" s="131"/>
      <c r="B558" s="131"/>
      <c r="C558" s="131"/>
    </row>
    <row r="559" ht="15.75" customHeight="1">
      <c r="A559" s="131"/>
      <c r="B559" s="131"/>
      <c r="C559" s="131"/>
    </row>
    <row r="560" ht="15.75" customHeight="1">
      <c r="A560" s="131"/>
      <c r="B560" s="131"/>
      <c r="C560" s="131"/>
    </row>
    <row r="561" ht="15.75" customHeight="1">
      <c r="A561" s="131"/>
      <c r="B561" s="131"/>
      <c r="C561" s="131"/>
    </row>
    <row r="562" ht="15.75" customHeight="1">
      <c r="A562" s="131"/>
      <c r="B562" s="131"/>
      <c r="C562" s="131"/>
    </row>
    <row r="563" ht="15.75" customHeight="1">
      <c r="A563" s="131"/>
      <c r="B563" s="131"/>
      <c r="C563" s="131"/>
    </row>
    <row r="564" ht="15.75" customHeight="1">
      <c r="A564" s="131"/>
      <c r="B564" s="131"/>
      <c r="C564" s="131"/>
    </row>
    <row r="565" ht="15.75" customHeight="1">
      <c r="A565" s="131"/>
      <c r="B565" s="131"/>
      <c r="C565" s="131"/>
    </row>
    <row r="566" ht="15.75" customHeight="1">
      <c r="A566" s="131"/>
      <c r="B566" s="131"/>
      <c r="C566" s="131"/>
    </row>
    <row r="567" ht="15.75" customHeight="1">
      <c r="A567" s="131"/>
      <c r="B567" s="131"/>
      <c r="C567" s="131"/>
    </row>
    <row r="568" ht="15.75" customHeight="1">
      <c r="A568" s="131"/>
      <c r="B568" s="131"/>
      <c r="C568" s="131"/>
    </row>
    <row r="569" ht="15.75" customHeight="1">
      <c r="A569" s="131"/>
      <c r="B569" s="131"/>
      <c r="C569" s="131"/>
    </row>
    <row r="570" ht="15.75" customHeight="1">
      <c r="A570" s="131"/>
      <c r="B570" s="131"/>
      <c r="C570" s="131"/>
    </row>
    <row r="571" ht="15.75" customHeight="1">
      <c r="A571" s="131"/>
      <c r="B571" s="131"/>
      <c r="C571" s="131"/>
    </row>
    <row r="572" ht="15.75" customHeight="1">
      <c r="A572" s="131"/>
      <c r="B572" s="131"/>
      <c r="C572" s="131"/>
    </row>
    <row r="573" ht="15.75" customHeight="1">
      <c r="A573" s="131"/>
      <c r="B573" s="131"/>
      <c r="C573" s="131"/>
    </row>
    <row r="574" ht="15.75" customHeight="1">
      <c r="A574" s="131"/>
      <c r="B574" s="131"/>
      <c r="C574" s="131"/>
    </row>
    <row r="575" ht="15.75" customHeight="1">
      <c r="A575" s="131"/>
      <c r="B575" s="131"/>
      <c r="C575" s="131"/>
    </row>
    <row r="576" ht="15.75" customHeight="1">
      <c r="A576" s="131"/>
      <c r="B576" s="131"/>
      <c r="C576" s="131"/>
    </row>
    <row r="577" ht="15.75" customHeight="1">
      <c r="A577" s="131"/>
      <c r="B577" s="131"/>
      <c r="C577" s="131"/>
    </row>
    <row r="578" ht="15.75" customHeight="1">
      <c r="A578" s="131"/>
      <c r="B578" s="131"/>
      <c r="C578" s="131"/>
    </row>
    <row r="579" ht="15.75" customHeight="1">
      <c r="A579" s="131"/>
      <c r="B579" s="131"/>
      <c r="C579" s="131"/>
    </row>
    <row r="580" ht="15.75" customHeight="1">
      <c r="A580" s="131"/>
      <c r="B580" s="131"/>
      <c r="C580" s="131"/>
    </row>
    <row r="581" ht="15.75" customHeight="1">
      <c r="A581" s="131"/>
      <c r="B581" s="131"/>
      <c r="C581" s="131"/>
    </row>
    <row r="582" ht="15.75" customHeight="1">
      <c r="A582" s="131"/>
      <c r="B582" s="131"/>
      <c r="C582" s="131"/>
    </row>
    <row r="583" ht="15.75" customHeight="1">
      <c r="A583" s="131"/>
      <c r="B583" s="131"/>
      <c r="C583" s="131"/>
    </row>
    <row r="584" ht="15.75" customHeight="1">
      <c r="A584" s="131"/>
      <c r="B584" s="131"/>
      <c r="C584" s="131"/>
    </row>
    <row r="585" ht="15.75" customHeight="1">
      <c r="A585" s="131"/>
      <c r="B585" s="131"/>
      <c r="C585" s="131"/>
    </row>
    <row r="586" ht="15.75" customHeight="1">
      <c r="A586" s="131"/>
      <c r="B586" s="131"/>
      <c r="C586" s="131"/>
    </row>
    <row r="587" ht="15.75" customHeight="1">
      <c r="A587" s="131"/>
      <c r="B587" s="131"/>
      <c r="C587" s="131"/>
    </row>
    <row r="588" ht="15.75" customHeight="1">
      <c r="A588" s="131"/>
      <c r="B588" s="131"/>
      <c r="C588" s="131"/>
    </row>
    <row r="589" ht="15.75" customHeight="1">
      <c r="A589" s="131"/>
      <c r="B589" s="131"/>
      <c r="C589" s="131"/>
    </row>
    <row r="590" ht="15.75" customHeight="1">
      <c r="A590" s="131"/>
      <c r="B590" s="131"/>
      <c r="C590" s="131"/>
    </row>
    <row r="591" ht="15.75" customHeight="1">
      <c r="A591" s="131"/>
      <c r="B591" s="131"/>
      <c r="C591" s="131"/>
    </row>
    <row r="592" ht="15.75" customHeight="1">
      <c r="A592" s="131"/>
      <c r="B592" s="131"/>
      <c r="C592" s="131"/>
    </row>
    <row r="593" ht="15.75" customHeight="1">
      <c r="A593" s="131"/>
      <c r="B593" s="131"/>
      <c r="C593" s="131"/>
    </row>
    <row r="594" ht="15.75" customHeight="1">
      <c r="A594" s="131"/>
      <c r="B594" s="131"/>
      <c r="C594" s="131"/>
    </row>
    <row r="595" ht="15.75" customHeight="1">
      <c r="A595" s="131"/>
      <c r="B595" s="131"/>
      <c r="C595" s="131"/>
    </row>
    <row r="596" ht="15.75" customHeight="1">
      <c r="A596" s="131"/>
      <c r="B596" s="131"/>
      <c r="C596" s="131"/>
    </row>
    <row r="597" ht="15.75" customHeight="1">
      <c r="A597" s="131"/>
      <c r="B597" s="131"/>
      <c r="C597" s="131"/>
    </row>
    <row r="598" ht="15.75" customHeight="1">
      <c r="A598" s="131"/>
      <c r="B598" s="131"/>
      <c r="C598" s="131"/>
    </row>
    <row r="599" ht="15.75" customHeight="1">
      <c r="A599" s="131"/>
      <c r="B599" s="131"/>
      <c r="C599" s="131"/>
    </row>
    <row r="600" ht="15.75" customHeight="1">
      <c r="A600" s="131"/>
      <c r="B600" s="131"/>
      <c r="C600" s="131"/>
    </row>
    <row r="601" ht="15.75" customHeight="1">
      <c r="A601" s="131"/>
      <c r="B601" s="131"/>
      <c r="C601" s="131"/>
    </row>
    <row r="602" ht="15.75" customHeight="1">
      <c r="A602" s="131"/>
      <c r="B602" s="131"/>
      <c r="C602" s="131"/>
    </row>
    <row r="603" ht="15.75" customHeight="1">
      <c r="A603" s="131"/>
      <c r="B603" s="131"/>
      <c r="C603" s="131"/>
    </row>
    <row r="604" ht="15.75" customHeight="1">
      <c r="A604" s="131"/>
      <c r="B604" s="131"/>
      <c r="C604" s="131"/>
    </row>
    <row r="605" ht="15.75" customHeight="1">
      <c r="A605" s="131"/>
      <c r="B605" s="131"/>
      <c r="C605" s="131"/>
    </row>
    <row r="606" ht="15.75" customHeight="1">
      <c r="A606" s="131"/>
      <c r="B606" s="131"/>
      <c r="C606" s="131"/>
    </row>
    <row r="607" ht="15.75" customHeight="1">
      <c r="A607" s="131"/>
      <c r="B607" s="131"/>
      <c r="C607" s="131"/>
    </row>
    <row r="608" ht="15.75" customHeight="1">
      <c r="A608" s="131"/>
      <c r="B608" s="131"/>
      <c r="C608" s="131"/>
    </row>
    <row r="609" ht="15.75" customHeight="1">
      <c r="A609" s="131"/>
      <c r="B609" s="131"/>
      <c r="C609" s="131"/>
    </row>
    <row r="610" ht="15.75" customHeight="1">
      <c r="A610" s="131"/>
      <c r="B610" s="131"/>
      <c r="C610" s="131"/>
    </row>
    <row r="611" ht="15.75" customHeight="1">
      <c r="A611" s="131"/>
      <c r="B611" s="131"/>
      <c r="C611" s="131"/>
    </row>
    <row r="612" ht="15.75" customHeight="1">
      <c r="A612" s="131"/>
      <c r="B612" s="131"/>
      <c r="C612" s="131"/>
    </row>
    <row r="613" ht="15.75" customHeight="1">
      <c r="A613" s="131"/>
      <c r="B613" s="131"/>
      <c r="C613" s="131"/>
    </row>
    <row r="614" ht="15.75" customHeight="1">
      <c r="A614" s="131"/>
      <c r="B614" s="131"/>
      <c r="C614" s="131"/>
    </row>
    <row r="615" ht="15.75" customHeight="1">
      <c r="A615" s="131"/>
      <c r="B615" s="131"/>
      <c r="C615" s="131"/>
    </row>
    <row r="616" ht="15.75" customHeight="1">
      <c r="A616" s="131"/>
      <c r="B616" s="131"/>
      <c r="C616" s="131"/>
    </row>
    <row r="617" ht="15.75" customHeight="1">
      <c r="A617" s="131"/>
      <c r="B617" s="131"/>
      <c r="C617" s="131"/>
    </row>
    <row r="618" ht="15.75" customHeight="1">
      <c r="A618" s="131"/>
      <c r="B618" s="131"/>
      <c r="C618" s="131"/>
    </row>
    <row r="619" ht="15.75" customHeight="1">
      <c r="A619" s="131"/>
      <c r="B619" s="131"/>
      <c r="C619" s="131"/>
    </row>
    <row r="620" ht="15.75" customHeight="1">
      <c r="A620" s="131"/>
      <c r="B620" s="131"/>
      <c r="C620" s="131"/>
    </row>
    <row r="621" ht="15.75" customHeight="1">
      <c r="A621" s="131"/>
      <c r="B621" s="131"/>
      <c r="C621" s="131"/>
    </row>
    <row r="622" ht="15.75" customHeight="1">
      <c r="A622" s="131"/>
      <c r="B622" s="131"/>
      <c r="C622" s="131"/>
    </row>
    <row r="623" ht="15.75" customHeight="1">
      <c r="A623" s="131"/>
      <c r="B623" s="131"/>
      <c r="C623" s="131"/>
    </row>
    <row r="624" ht="15.75" customHeight="1">
      <c r="A624" s="131"/>
      <c r="B624" s="131"/>
      <c r="C624" s="131"/>
    </row>
    <row r="625" ht="15.75" customHeight="1">
      <c r="A625" s="131"/>
      <c r="B625" s="131"/>
      <c r="C625" s="131"/>
    </row>
    <row r="626" ht="15.75" customHeight="1">
      <c r="A626" s="131"/>
      <c r="B626" s="131"/>
      <c r="C626" s="131"/>
    </row>
    <row r="627" ht="15.75" customHeight="1">
      <c r="A627" s="131"/>
      <c r="B627" s="131"/>
      <c r="C627" s="131"/>
    </row>
    <row r="628" ht="15.75" customHeight="1">
      <c r="A628" s="131"/>
      <c r="B628" s="131"/>
      <c r="C628" s="131"/>
    </row>
    <row r="629" ht="15.75" customHeight="1">
      <c r="A629" s="131"/>
      <c r="B629" s="131"/>
      <c r="C629" s="131"/>
    </row>
    <row r="630" ht="15.75" customHeight="1">
      <c r="A630" s="131"/>
      <c r="B630" s="131"/>
      <c r="C630" s="131"/>
    </row>
    <row r="631" ht="15.75" customHeight="1">
      <c r="A631" s="131"/>
      <c r="B631" s="131"/>
      <c r="C631" s="131"/>
    </row>
    <row r="632" ht="15.75" customHeight="1">
      <c r="A632" s="131"/>
      <c r="B632" s="131"/>
      <c r="C632" s="131"/>
    </row>
    <row r="633" ht="15.75" customHeight="1">
      <c r="A633" s="131"/>
      <c r="B633" s="131"/>
      <c r="C633" s="131"/>
    </row>
    <row r="634" ht="15.75" customHeight="1">
      <c r="A634" s="131"/>
      <c r="B634" s="131"/>
      <c r="C634" s="131"/>
    </row>
    <row r="635" ht="15.75" customHeight="1">
      <c r="A635" s="131"/>
      <c r="B635" s="131"/>
      <c r="C635" s="131"/>
    </row>
    <row r="636" ht="15.75" customHeight="1">
      <c r="A636" s="131"/>
      <c r="B636" s="131"/>
      <c r="C636" s="131"/>
    </row>
    <row r="637" ht="15.75" customHeight="1">
      <c r="A637" s="131"/>
      <c r="B637" s="131"/>
      <c r="C637" s="131"/>
    </row>
    <row r="638" ht="15.75" customHeight="1">
      <c r="A638" s="131"/>
      <c r="B638" s="131"/>
      <c r="C638" s="131"/>
    </row>
    <row r="639" ht="15.75" customHeight="1">
      <c r="A639" s="131"/>
      <c r="B639" s="131"/>
      <c r="C639" s="131"/>
    </row>
    <row r="640" ht="15.75" customHeight="1">
      <c r="A640" s="131"/>
      <c r="B640" s="131"/>
      <c r="C640" s="131"/>
    </row>
    <row r="641" ht="15.75" customHeight="1">
      <c r="A641" s="131"/>
      <c r="B641" s="131"/>
      <c r="C641" s="131"/>
    </row>
    <row r="642" ht="15.75" customHeight="1">
      <c r="A642" s="131"/>
      <c r="B642" s="131"/>
      <c r="C642" s="131"/>
    </row>
    <row r="643" ht="15.75" customHeight="1">
      <c r="A643" s="131"/>
      <c r="B643" s="131"/>
      <c r="C643" s="131"/>
    </row>
    <row r="644" ht="15.75" customHeight="1">
      <c r="A644" s="131"/>
      <c r="B644" s="131"/>
      <c r="C644" s="131"/>
    </row>
    <row r="645" ht="15.75" customHeight="1">
      <c r="A645" s="131"/>
      <c r="B645" s="131"/>
      <c r="C645" s="131"/>
    </row>
    <row r="646" ht="15.75" customHeight="1">
      <c r="A646" s="131"/>
      <c r="B646" s="131"/>
      <c r="C646" s="131"/>
    </row>
    <row r="647" ht="15.75" customHeight="1">
      <c r="A647" s="131"/>
      <c r="B647" s="131"/>
      <c r="C647" s="131"/>
    </row>
    <row r="648" ht="15.75" customHeight="1">
      <c r="A648" s="131"/>
      <c r="B648" s="131"/>
      <c r="C648" s="131"/>
    </row>
    <row r="649" ht="15.75" customHeight="1">
      <c r="A649" s="131"/>
      <c r="B649" s="131"/>
      <c r="C649" s="131"/>
    </row>
    <row r="650" ht="15.75" customHeight="1">
      <c r="A650" s="131"/>
      <c r="B650" s="131"/>
      <c r="C650" s="131"/>
    </row>
    <row r="651" ht="15.75" customHeight="1">
      <c r="A651" s="131"/>
      <c r="B651" s="131"/>
      <c r="C651" s="131"/>
    </row>
    <row r="652" ht="15.75" customHeight="1">
      <c r="A652" s="131"/>
      <c r="B652" s="131"/>
      <c r="C652" s="131"/>
    </row>
    <row r="653" ht="15.75" customHeight="1">
      <c r="A653" s="131"/>
      <c r="B653" s="131"/>
      <c r="C653" s="131"/>
    </row>
    <row r="654" ht="15.75" customHeight="1">
      <c r="A654" s="131"/>
      <c r="B654" s="131"/>
      <c r="C654" s="131"/>
    </row>
    <row r="655" ht="15.75" customHeight="1">
      <c r="A655" s="131"/>
      <c r="B655" s="131"/>
      <c r="C655" s="131"/>
    </row>
    <row r="656" ht="15.75" customHeight="1">
      <c r="A656" s="131"/>
      <c r="B656" s="131"/>
      <c r="C656" s="131"/>
    </row>
    <row r="657" ht="15.75" customHeight="1">
      <c r="A657" s="131"/>
      <c r="B657" s="131"/>
      <c r="C657" s="131"/>
    </row>
    <row r="658" ht="15.75" customHeight="1">
      <c r="A658" s="131"/>
      <c r="B658" s="131"/>
      <c r="C658" s="131"/>
    </row>
    <row r="659" ht="15.75" customHeight="1">
      <c r="A659" s="131"/>
      <c r="B659" s="131"/>
      <c r="C659" s="131"/>
    </row>
    <row r="660" ht="15.75" customHeight="1">
      <c r="A660" s="131"/>
      <c r="B660" s="131"/>
      <c r="C660" s="131"/>
    </row>
    <row r="661" ht="15.75" customHeight="1">
      <c r="A661" s="131"/>
      <c r="B661" s="131"/>
      <c r="C661" s="131"/>
    </row>
    <row r="662" ht="15.75" customHeight="1">
      <c r="A662" s="131"/>
      <c r="B662" s="131"/>
      <c r="C662" s="131"/>
    </row>
    <row r="663" ht="15.75" customHeight="1">
      <c r="A663" s="131"/>
      <c r="B663" s="131"/>
      <c r="C663" s="131"/>
    </row>
    <row r="664" ht="15.75" customHeight="1">
      <c r="A664" s="131"/>
      <c r="B664" s="131"/>
      <c r="C664" s="131"/>
    </row>
    <row r="665" ht="15.75" customHeight="1">
      <c r="A665" s="131"/>
      <c r="B665" s="131"/>
      <c r="C665" s="131"/>
    </row>
    <row r="666" ht="15.75" customHeight="1">
      <c r="A666" s="131"/>
      <c r="B666" s="131"/>
      <c r="C666" s="131"/>
    </row>
    <row r="667" ht="15.75" customHeight="1">
      <c r="A667" s="131"/>
      <c r="B667" s="131"/>
      <c r="C667" s="131"/>
    </row>
    <row r="668" ht="15.75" customHeight="1">
      <c r="A668" s="131"/>
      <c r="B668" s="131"/>
      <c r="C668" s="131"/>
    </row>
    <row r="669" ht="15.75" customHeight="1">
      <c r="A669" s="131"/>
      <c r="B669" s="131"/>
      <c r="C669" s="131"/>
    </row>
    <row r="670" ht="15.75" customHeight="1">
      <c r="A670" s="131"/>
      <c r="B670" s="131"/>
      <c r="C670" s="131"/>
    </row>
    <row r="671" ht="15.75" customHeight="1">
      <c r="A671" s="131"/>
      <c r="B671" s="131"/>
      <c r="C671" s="131"/>
    </row>
    <row r="672" ht="15.75" customHeight="1">
      <c r="A672" s="131"/>
      <c r="B672" s="131"/>
      <c r="C672" s="131"/>
    </row>
    <row r="673" ht="15.75" customHeight="1">
      <c r="A673" s="131"/>
      <c r="B673" s="131"/>
      <c r="C673" s="131"/>
    </row>
    <row r="674" ht="15.75" customHeight="1">
      <c r="A674" s="131"/>
      <c r="B674" s="131"/>
      <c r="C674" s="131"/>
    </row>
    <row r="675" ht="15.75" customHeight="1">
      <c r="A675" s="131"/>
      <c r="B675" s="131"/>
      <c r="C675" s="131"/>
    </row>
    <row r="676" ht="15.75" customHeight="1">
      <c r="A676" s="131"/>
      <c r="B676" s="131"/>
      <c r="C676" s="131"/>
    </row>
    <row r="677" ht="15.75" customHeight="1">
      <c r="A677" s="131"/>
      <c r="B677" s="131"/>
      <c r="C677" s="131"/>
    </row>
    <row r="678" ht="15.75" customHeight="1">
      <c r="A678" s="131"/>
      <c r="B678" s="131"/>
      <c r="C678" s="131"/>
    </row>
    <row r="679" ht="15.75" customHeight="1">
      <c r="A679" s="131"/>
      <c r="B679" s="131"/>
      <c r="C679" s="131"/>
    </row>
    <row r="680" ht="15.75" customHeight="1">
      <c r="A680" s="131"/>
      <c r="B680" s="131"/>
      <c r="C680" s="131"/>
    </row>
    <row r="681" ht="15.75" customHeight="1">
      <c r="A681" s="131"/>
      <c r="B681" s="131"/>
      <c r="C681" s="131"/>
    </row>
    <row r="682" ht="15.75" customHeight="1">
      <c r="A682" s="131"/>
      <c r="B682" s="131"/>
      <c r="C682" s="131"/>
    </row>
    <row r="683" ht="15.75" customHeight="1">
      <c r="A683" s="131"/>
      <c r="B683" s="131"/>
      <c r="C683" s="131"/>
    </row>
    <row r="684" ht="15.75" customHeight="1">
      <c r="A684" s="131"/>
      <c r="B684" s="131"/>
      <c r="C684" s="131"/>
    </row>
    <row r="685" ht="15.75" customHeight="1">
      <c r="A685" s="131"/>
      <c r="B685" s="131"/>
      <c r="C685" s="131"/>
    </row>
    <row r="686" ht="15.75" customHeight="1">
      <c r="A686" s="131"/>
      <c r="B686" s="131"/>
      <c r="C686" s="131"/>
    </row>
    <row r="687" ht="15.75" customHeight="1">
      <c r="A687" s="131"/>
      <c r="B687" s="131"/>
      <c r="C687" s="131"/>
    </row>
    <row r="688" ht="15.75" customHeight="1">
      <c r="A688" s="131"/>
      <c r="B688" s="131"/>
      <c r="C688" s="131"/>
    </row>
    <row r="689" ht="15.75" customHeight="1">
      <c r="A689" s="131"/>
      <c r="B689" s="131"/>
      <c r="C689" s="131"/>
    </row>
    <row r="690" ht="15.75" customHeight="1">
      <c r="A690" s="131"/>
      <c r="B690" s="131"/>
      <c r="C690" s="131"/>
    </row>
    <row r="691" ht="15.75" customHeight="1">
      <c r="A691" s="131"/>
      <c r="B691" s="131"/>
      <c r="C691" s="131"/>
    </row>
    <row r="692" ht="15.75" customHeight="1">
      <c r="A692" s="131"/>
      <c r="B692" s="131"/>
      <c r="C692" s="131"/>
    </row>
    <row r="693" ht="15.75" customHeight="1">
      <c r="A693" s="131"/>
      <c r="B693" s="131"/>
      <c r="C693" s="131"/>
    </row>
    <row r="694" ht="15.75" customHeight="1">
      <c r="A694" s="131"/>
      <c r="B694" s="131"/>
      <c r="C694" s="131"/>
    </row>
    <row r="695" ht="15.75" customHeight="1">
      <c r="A695" s="131"/>
      <c r="B695" s="131"/>
      <c r="C695" s="131"/>
    </row>
    <row r="696" ht="15.75" customHeight="1">
      <c r="A696" s="131"/>
      <c r="B696" s="131"/>
      <c r="C696" s="131"/>
    </row>
    <row r="697" ht="15.75" customHeight="1">
      <c r="A697" s="131"/>
      <c r="B697" s="131"/>
      <c r="C697" s="131"/>
    </row>
    <row r="698" ht="15.75" customHeight="1">
      <c r="A698" s="131"/>
      <c r="B698" s="131"/>
      <c r="C698" s="131"/>
    </row>
    <row r="699" ht="15.75" customHeight="1">
      <c r="A699" s="131"/>
      <c r="B699" s="131"/>
      <c r="C699" s="131"/>
    </row>
    <row r="700" ht="15.75" customHeight="1">
      <c r="A700" s="131"/>
      <c r="B700" s="131"/>
      <c r="C700" s="131"/>
    </row>
    <row r="701" ht="15.75" customHeight="1">
      <c r="A701" s="131"/>
      <c r="B701" s="131"/>
      <c r="C701" s="131"/>
    </row>
    <row r="702" ht="15.75" customHeight="1">
      <c r="A702" s="131"/>
      <c r="B702" s="131"/>
      <c r="C702" s="131"/>
    </row>
    <row r="703" ht="15.75" customHeight="1">
      <c r="A703" s="131"/>
      <c r="B703" s="131"/>
      <c r="C703" s="131"/>
    </row>
    <row r="704" ht="15.75" customHeight="1">
      <c r="A704" s="131"/>
      <c r="B704" s="131"/>
      <c r="C704" s="131"/>
    </row>
    <row r="705" ht="15.75" customHeight="1">
      <c r="A705" s="131"/>
      <c r="B705" s="131"/>
      <c r="C705" s="131"/>
    </row>
    <row r="706" ht="15.75" customHeight="1">
      <c r="A706" s="131"/>
      <c r="B706" s="131"/>
      <c r="C706" s="131"/>
    </row>
    <row r="707" ht="15.75" customHeight="1">
      <c r="A707" s="131"/>
      <c r="B707" s="131"/>
      <c r="C707" s="131"/>
    </row>
    <row r="708" ht="15.75" customHeight="1">
      <c r="A708" s="131"/>
      <c r="B708" s="131"/>
      <c r="C708" s="131"/>
    </row>
    <row r="709" ht="15.75" customHeight="1">
      <c r="A709" s="131"/>
      <c r="B709" s="131"/>
      <c r="C709" s="131"/>
    </row>
    <row r="710" ht="15.75" customHeight="1">
      <c r="A710" s="131"/>
      <c r="B710" s="131"/>
      <c r="C710" s="131"/>
    </row>
    <row r="711" ht="15.75" customHeight="1">
      <c r="A711" s="131"/>
      <c r="B711" s="131"/>
      <c r="C711" s="131"/>
    </row>
    <row r="712" ht="15.75" customHeight="1">
      <c r="A712" s="131"/>
      <c r="B712" s="131"/>
      <c r="C712" s="131"/>
    </row>
    <row r="713" ht="15.75" customHeight="1">
      <c r="A713" s="131"/>
      <c r="B713" s="131"/>
      <c r="C713" s="131"/>
    </row>
    <row r="714" ht="15.75" customHeight="1">
      <c r="A714" s="131"/>
      <c r="B714" s="131"/>
      <c r="C714" s="131"/>
    </row>
    <row r="715" ht="15.75" customHeight="1">
      <c r="A715" s="131"/>
      <c r="B715" s="131"/>
      <c r="C715" s="131"/>
    </row>
    <row r="716" ht="15.75" customHeight="1">
      <c r="A716" s="131"/>
      <c r="B716" s="131"/>
      <c r="C716" s="131"/>
    </row>
    <row r="717" ht="15.75" customHeight="1">
      <c r="A717" s="131"/>
      <c r="B717" s="131"/>
      <c r="C717" s="131"/>
    </row>
    <row r="718" ht="15.75" customHeight="1">
      <c r="A718" s="131"/>
      <c r="B718" s="131"/>
      <c r="C718" s="131"/>
    </row>
    <row r="719" ht="15.75" customHeight="1">
      <c r="A719" s="131"/>
      <c r="B719" s="131"/>
      <c r="C719" s="131"/>
    </row>
    <row r="720" ht="15.75" customHeight="1">
      <c r="A720" s="131"/>
      <c r="B720" s="131"/>
      <c r="C720" s="131"/>
    </row>
    <row r="721" ht="15.75" customHeight="1">
      <c r="A721" s="131"/>
      <c r="B721" s="131"/>
      <c r="C721" s="131"/>
    </row>
    <row r="722" ht="15.75" customHeight="1">
      <c r="A722" s="131"/>
      <c r="B722" s="131"/>
      <c r="C722" s="131"/>
    </row>
    <row r="723" ht="15.75" customHeight="1">
      <c r="A723" s="131"/>
      <c r="B723" s="131"/>
      <c r="C723" s="131"/>
    </row>
    <row r="724" ht="15.75" customHeight="1">
      <c r="A724" s="131"/>
      <c r="B724" s="131"/>
      <c r="C724" s="131"/>
    </row>
    <row r="725" ht="15.75" customHeight="1">
      <c r="A725" s="131"/>
      <c r="B725" s="131"/>
      <c r="C725" s="131"/>
    </row>
    <row r="726" ht="15.75" customHeight="1">
      <c r="A726" s="131"/>
      <c r="B726" s="131"/>
      <c r="C726" s="131"/>
    </row>
    <row r="727" ht="15.75" customHeight="1">
      <c r="A727" s="131"/>
      <c r="B727" s="131"/>
      <c r="C727" s="131"/>
    </row>
    <row r="728" ht="15.75" customHeight="1">
      <c r="A728" s="131"/>
      <c r="B728" s="131"/>
      <c r="C728" s="131"/>
    </row>
    <row r="729" ht="15.75" customHeight="1">
      <c r="A729" s="131"/>
      <c r="B729" s="131"/>
      <c r="C729" s="131"/>
    </row>
    <row r="730" ht="15.75" customHeight="1">
      <c r="A730" s="131"/>
      <c r="B730" s="131"/>
      <c r="C730" s="131"/>
    </row>
    <row r="731" ht="15.75" customHeight="1">
      <c r="A731" s="131"/>
      <c r="B731" s="131"/>
      <c r="C731" s="131"/>
    </row>
    <row r="732" ht="15.75" customHeight="1">
      <c r="A732" s="131"/>
      <c r="B732" s="131"/>
      <c r="C732" s="131"/>
    </row>
    <row r="733" ht="15.75" customHeight="1">
      <c r="A733" s="131"/>
      <c r="B733" s="131"/>
      <c r="C733" s="131"/>
    </row>
    <row r="734" ht="15.75" customHeight="1">
      <c r="A734" s="131"/>
      <c r="B734" s="131"/>
      <c r="C734" s="131"/>
    </row>
    <row r="735" ht="15.75" customHeight="1">
      <c r="A735" s="131"/>
      <c r="B735" s="131"/>
      <c r="C735" s="131"/>
    </row>
    <row r="736" ht="15.75" customHeight="1">
      <c r="A736" s="131"/>
      <c r="B736" s="131"/>
      <c r="C736" s="131"/>
    </row>
    <row r="737" ht="15.75" customHeight="1">
      <c r="A737" s="131"/>
      <c r="B737" s="131"/>
      <c r="C737" s="131"/>
    </row>
    <row r="738" ht="15.75" customHeight="1">
      <c r="A738" s="131"/>
      <c r="B738" s="131"/>
      <c r="C738" s="131"/>
    </row>
    <row r="739" ht="15.75" customHeight="1">
      <c r="A739" s="131"/>
      <c r="B739" s="131"/>
      <c r="C739" s="131"/>
    </row>
    <row r="740" ht="15.75" customHeight="1">
      <c r="A740" s="131"/>
      <c r="B740" s="131"/>
      <c r="C740" s="131"/>
    </row>
    <row r="741" ht="15.75" customHeight="1">
      <c r="A741" s="131"/>
      <c r="B741" s="131"/>
      <c r="C741" s="131"/>
    </row>
    <row r="742" ht="15.75" customHeight="1">
      <c r="A742" s="131"/>
      <c r="B742" s="131"/>
      <c r="C742" s="131"/>
    </row>
    <row r="743" ht="15.75" customHeight="1">
      <c r="A743" s="131"/>
      <c r="B743" s="131"/>
      <c r="C743" s="131"/>
    </row>
    <row r="744" ht="15.75" customHeight="1">
      <c r="A744" s="131"/>
      <c r="B744" s="131"/>
      <c r="C744" s="131"/>
    </row>
    <row r="745" ht="15.75" customHeight="1">
      <c r="A745" s="131"/>
      <c r="B745" s="131"/>
      <c r="C745" s="131"/>
    </row>
    <row r="746" ht="15.75" customHeight="1">
      <c r="A746" s="131"/>
      <c r="B746" s="131"/>
      <c r="C746" s="131"/>
    </row>
    <row r="747" ht="15.75" customHeight="1">
      <c r="A747" s="131"/>
      <c r="B747" s="131"/>
      <c r="C747" s="131"/>
    </row>
    <row r="748" ht="15.75" customHeight="1">
      <c r="A748" s="131"/>
      <c r="B748" s="131"/>
      <c r="C748" s="131"/>
    </row>
    <row r="749" ht="15.75" customHeight="1">
      <c r="A749" s="131"/>
      <c r="B749" s="131"/>
      <c r="C749" s="131"/>
    </row>
    <row r="750" ht="15.75" customHeight="1">
      <c r="A750" s="131"/>
      <c r="B750" s="131"/>
      <c r="C750" s="131"/>
    </row>
    <row r="751" ht="15.75" customHeight="1">
      <c r="A751" s="131"/>
      <c r="B751" s="131"/>
      <c r="C751" s="131"/>
    </row>
    <row r="752" ht="15.75" customHeight="1">
      <c r="A752" s="131"/>
      <c r="B752" s="131"/>
      <c r="C752" s="131"/>
    </row>
    <row r="753" ht="15.75" customHeight="1">
      <c r="A753" s="131"/>
      <c r="B753" s="131"/>
      <c r="C753" s="131"/>
    </row>
    <row r="754" ht="15.75" customHeight="1">
      <c r="A754" s="131"/>
      <c r="B754" s="131"/>
      <c r="C754" s="131"/>
    </row>
    <row r="755" ht="15.75" customHeight="1">
      <c r="A755" s="131"/>
      <c r="B755" s="131"/>
      <c r="C755" s="131"/>
    </row>
    <row r="756" ht="15.75" customHeight="1">
      <c r="A756" s="131"/>
      <c r="B756" s="131"/>
      <c r="C756" s="131"/>
    </row>
    <row r="757" ht="15.75" customHeight="1">
      <c r="A757" s="131"/>
      <c r="B757" s="131"/>
      <c r="C757" s="131"/>
    </row>
    <row r="758" ht="15.75" customHeight="1">
      <c r="A758" s="131"/>
      <c r="B758" s="131"/>
      <c r="C758" s="131"/>
    </row>
    <row r="759" ht="15.75" customHeight="1">
      <c r="A759" s="131"/>
      <c r="B759" s="131"/>
      <c r="C759" s="131"/>
    </row>
    <row r="760" ht="15.75" customHeight="1">
      <c r="A760" s="131"/>
      <c r="B760" s="131"/>
      <c r="C760" s="131"/>
    </row>
    <row r="761" ht="15.75" customHeight="1">
      <c r="A761" s="131"/>
      <c r="B761" s="131"/>
      <c r="C761" s="131"/>
    </row>
    <row r="762" ht="15.75" customHeight="1">
      <c r="A762" s="131"/>
      <c r="B762" s="131"/>
      <c r="C762" s="131"/>
    </row>
    <row r="763" ht="15.75" customHeight="1">
      <c r="A763" s="131"/>
      <c r="B763" s="131"/>
      <c r="C763" s="131"/>
    </row>
    <row r="764" ht="15.75" customHeight="1">
      <c r="A764" s="131"/>
      <c r="B764" s="131"/>
      <c r="C764" s="131"/>
    </row>
    <row r="765" ht="15.75" customHeight="1">
      <c r="A765" s="131"/>
      <c r="B765" s="131"/>
      <c r="C765" s="131"/>
    </row>
    <row r="766" ht="15.75" customHeight="1">
      <c r="A766" s="131"/>
      <c r="B766" s="131"/>
      <c r="C766" s="131"/>
    </row>
    <row r="767" ht="15.75" customHeight="1">
      <c r="A767" s="131"/>
      <c r="B767" s="131"/>
      <c r="C767" s="131"/>
    </row>
    <row r="768" ht="15.75" customHeight="1">
      <c r="A768" s="131"/>
      <c r="B768" s="131"/>
      <c r="C768" s="131"/>
    </row>
    <row r="769" ht="15.75" customHeight="1">
      <c r="A769" s="131"/>
      <c r="B769" s="131"/>
      <c r="C769" s="131"/>
    </row>
    <row r="770" ht="15.75" customHeight="1">
      <c r="A770" s="131"/>
      <c r="B770" s="131"/>
      <c r="C770" s="131"/>
    </row>
    <row r="771" ht="15.75" customHeight="1">
      <c r="A771" s="131"/>
      <c r="B771" s="131"/>
      <c r="C771" s="131"/>
    </row>
    <row r="772" ht="15.75" customHeight="1">
      <c r="A772" s="131"/>
      <c r="B772" s="131"/>
      <c r="C772" s="131"/>
    </row>
    <row r="773" ht="15.75" customHeight="1">
      <c r="A773" s="131"/>
      <c r="B773" s="131"/>
      <c r="C773" s="131"/>
    </row>
    <row r="774" ht="15.75" customHeight="1">
      <c r="A774" s="131"/>
      <c r="B774" s="131"/>
      <c r="C774" s="131"/>
    </row>
    <row r="775" ht="15.75" customHeight="1">
      <c r="A775" s="131"/>
      <c r="B775" s="131"/>
      <c r="C775" s="131"/>
    </row>
    <row r="776" ht="15.75" customHeight="1">
      <c r="A776" s="131"/>
      <c r="B776" s="131"/>
      <c r="C776" s="131"/>
    </row>
    <row r="777" ht="15.75" customHeight="1">
      <c r="A777" s="131"/>
      <c r="B777" s="131"/>
      <c r="C777" s="131"/>
    </row>
    <row r="778" ht="15.75" customHeight="1">
      <c r="A778" s="131"/>
      <c r="B778" s="131"/>
      <c r="C778" s="131"/>
    </row>
    <row r="779" ht="15.75" customHeight="1">
      <c r="A779" s="131"/>
      <c r="B779" s="131"/>
      <c r="C779" s="131"/>
    </row>
    <row r="780" ht="15.75" customHeight="1">
      <c r="A780" s="131"/>
      <c r="B780" s="131"/>
      <c r="C780" s="131"/>
    </row>
    <row r="781" ht="15.75" customHeight="1">
      <c r="A781" s="131"/>
      <c r="B781" s="131"/>
      <c r="C781" s="131"/>
    </row>
    <row r="782" ht="15.75" customHeight="1">
      <c r="A782" s="131"/>
      <c r="B782" s="131"/>
      <c r="C782" s="131"/>
    </row>
    <row r="783" ht="15.75" customHeight="1">
      <c r="A783" s="131"/>
      <c r="B783" s="131"/>
      <c r="C783" s="131"/>
    </row>
    <row r="784" ht="15.75" customHeight="1">
      <c r="A784" s="131"/>
      <c r="B784" s="131"/>
      <c r="C784" s="131"/>
    </row>
    <row r="785" ht="15.75" customHeight="1">
      <c r="A785" s="131"/>
      <c r="B785" s="131"/>
      <c r="C785" s="131"/>
    </row>
    <row r="786" ht="15.75" customHeight="1">
      <c r="A786" s="131"/>
      <c r="B786" s="131"/>
      <c r="C786" s="131"/>
    </row>
    <row r="787" ht="15.75" customHeight="1">
      <c r="A787" s="131"/>
      <c r="B787" s="131"/>
      <c r="C787" s="131"/>
    </row>
    <row r="788" ht="15.75" customHeight="1">
      <c r="A788" s="131"/>
      <c r="B788" s="131"/>
      <c r="C788" s="131"/>
    </row>
    <row r="789" ht="15.75" customHeight="1">
      <c r="A789" s="131"/>
      <c r="B789" s="131"/>
      <c r="C789" s="131"/>
    </row>
    <row r="790" ht="15.75" customHeight="1">
      <c r="A790" s="131"/>
      <c r="B790" s="131"/>
      <c r="C790" s="131"/>
    </row>
    <row r="791" ht="15.75" customHeight="1">
      <c r="A791" s="131"/>
      <c r="B791" s="131"/>
      <c r="C791" s="131"/>
    </row>
    <row r="792" ht="15.75" customHeight="1">
      <c r="A792" s="131"/>
      <c r="B792" s="131"/>
      <c r="C792" s="131"/>
    </row>
    <row r="793" ht="15.75" customHeight="1">
      <c r="A793" s="131"/>
      <c r="B793" s="131"/>
      <c r="C793" s="131"/>
    </row>
    <row r="794" ht="15.75" customHeight="1">
      <c r="A794" s="131"/>
      <c r="B794" s="131"/>
      <c r="C794" s="131"/>
    </row>
    <row r="795" ht="15.75" customHeight="1">
      <c r="A795" s="131"/>
      <c r="B795" s="131"/>
      <c r="C795" s="131"/>
    </row>
    <row r="796" ht="15.75" customHeight="1">
      <c r="A796" s="131"/>
      <c r="B796" s="131"/>
      <c r="C796" s="131"/>
    </row>
    <row r="797" ht="15.75" customHeight="1">
      <c r="A797" s="131"/>
      <c r="B797" s="131"/>
      <c r="C797" s="131"/>
    </row>
    <row r="798" ht="15.75" customHeight="1">
      <c r="A798" s="131"/>
      <c r="B798" s="131"/>
      <c r="C798" s="131"/>
    </row>
    <row r="799" ht="15.75" customHeight="1">
      <c r="A799" s="131"/>
      <c r="B799" s="131"/>
      <c r="C799" s="131"/>
    </row>
    <row r="800" ht="15.75" customHeight="1">
      <c r="A800" s="131"/>
      <c r="B800" s="131"/>
      <c r="C800" s="131"/>
    </row>
    <row r="801" ht="15.75" customHeight="1">
      <c r="A801" s="131"/>
      <c r="B801" s="131"/>
      <c r="C801" s="131"/>
    </row>
    <row r="802" ht="15.75" customHeight="1">
      <c r="A802" s="131"/>
      <c r="B802" s="131"/>
      <c r="C802" s="131"/>
    </row>
    <row r="803" ht="15.75" customHeight="1">
      <c r="A803" s="131"/>
      <c r="B803" s="131"/>
      <c r="C803" s="131"/>
    </row>
    <row r="804" ht="15.75" customHeight="1">
      <c r="A804" s="131"/>
      <c r="B804" s="131"/>
      <c r="C804" s="131"/>
    </row>
    <row r="805" ht="15.75" customHeight="1">
      <c r="A805" s="131"/>
      <c r="B805" s="131"/>
      <c r="C805" s="131"/>
    </row>
    <row r="806" ht="15.75" customHeight="1">
      <c r="A806" s="131"/>
      <c r="B806" s="131"/>
      <c r="C806" s="131"/>
    </row>
    <row r="807" ht="15.75" customHeight="1">
      <c r="A807" s="131"/>
      <c r="B807" s="131"/>
      <c r="C807" s="131"/>
    </row>
    <row r="808" ht="15.75" customHeight="1">
      <c r="A808" s="131"/>
      <c r="B808" s="131"/>
      <c r="C808" s="131"/>
    </row>
    <row r="809" ht="15.75" customHeight="1">
      <c r="A809" s="131"/>
      <c r="B809" s="131"/>
      <c r="C809" s="131"/>
    </row>
    <row r="810" ht="15.75" customHeight="1">
      <c r="A810" s="131"/>
      <c r="B810" s="131"/>
      <c r="C810" s="131"/>
    </row>
    <row r="811" ht="15.75" customHeight="1">
      <c r="A811" s="131"/>
      <c r="B811" s="131"/>
      <c r="C811" s="131"/>
    </row>
    <row r="812" ht="15.75" customHeight="1">
      <c r="A812" s="131"/>
      <c r="B812" s="131"/>
      <c r="C812" s="131"/>
    </row>
    <row r="813" ht="15.75" customHeight="1">
      <c r="A813" s="131"/>
      <c r="B813" s="131"/>
      <c r="C813" s="131"/>
    </row>
    <row r="814" ht="15.75" customHeight="1">
      <c r="A814" s="131"/>
      <c r="B814" s="131"/>
      <c r="C814" s="131"/>
    </row>
    <row r="815" ht="15.75" customHeight="1">
      <c r="A815" s="131"/>
      <c r="B815" s="131"/>
      <c r="C815" s="131"/>
    </row>
    <row r="816" ht="15.75" customHeight="1">
      <c r="A816" s="131"/>
      <c r="B816" s="131"/>
      <c r="C816" s="131"/>
    </row>
    <row r="817" ht="15.75" customHeight="1">
      <c r="A817" s="131"/>
      <c r="B817" s="131"/>
      <c r="C817" s="131"/>
    </row>
    <row r="818" ht="15.75" customHeight="1">
      <c r="A818" s="131"/>
      <c r="B818" s="131"/>
      <c r="C818" s="131"/>
    </row>
    <row r="819" ht="15.75" customHeight="1">
      <c r="A819" s="131"/>
      <c r="B819" s="131"/>
      <c r="C819" s="131"/>
    </row>
    <row r="820" ht="15.75" customHeight="1">
      <c r="A820" s="131"/>
      <c r="B820" s="131"/>
      <c r="C820" s="131"/>
    </row>
    <row r="821" ht="15.75" customHeight="1">
      <c r="A821" s="131"/>
      <c r="B821" s="131"/>
      <c r="C821" s="131"/>
    </row>
    <row r="822" ht="15.75" customHeight="1">
      <c r="A822" s="131"/>
      <c r="B822" s="131"/>
      <c r="C822" s="131"/>
    </row>
    <row r="823" ht="15.75" customHeight="1">
      <c r="A823" s="131"/>
      <c r="B823" s="131"/>
      <c r="C823" s="131"/>
    </row>
    <row r="824" ht="15.75" customHeight="1">
      <c r="A824" s="131"/>
      <c r="B824" s="131"/>
      <c r="C824" s="131"/>
    </row>
    <row r="825" ht="15.75" customHeight="1">
      <c r="A825" s="131"/>
      <c r="B825" s="131"/>
      <c r="C825" s="131"/>
    </row>
    <row r="826" ht="15.75" customHeight="1">
      <c r="A826" s="131"/>
      <c r="B826" s="131"/>
      <c r="C826" s="131"/>
    </row>
    <row r="827" ht="15.75" customHeight="1">
      <c r="A827" s="131"/>
      <c r="B827" s="131"/>
      <c r="C827" s="131"/>
    </row>
    <row r="828" ht="15.75" customHeight="1">
      <c r="A828" s="131"/>
      <c r="B828" s="131"/>
      <c r="C828" s="131"/>
    </row>
    <row r="829" ht="15.75" customHeight="1">
      <c r="A829" s="131"/>
      <c r="B829" s="131"/>
      <c r="C829" s="131"/>
    </row>
    <row r="830" ht="15.75" customHeight="1">
      <c r="A830" s="131"/>
      <c r="B830" s="131"/>
      <c r="C830" s="131"/>
    </row>
    <row r="831" ht="15.75" customHeight="1">
      <c r="A831" s="131"/>
      <c r="B831" s="131"/>
      <c r="C831" s="131"/>
    </row>
    <row r="832" ht="15.75" customHeight="1">
      <c r="A832" s="131"/>
      <c r="B832" s="131"/>
      <c r="C832" s="131"/>
    </row>
    <row r="833" ht="15.75" customHeight="1">
      <c r="A833" s="131"/>
      <c r="B833" s="131"/>
      <c r="C833" s="131"/>
    </row>
    <row r="834" ht="15.75" customHeight="1">
      <c r="A834" s="131"/>
      <c r="B834" s="131"/>
      <c r="C834" s="131"/>
    </row>
    <row r="835" ht="15.75" customHeight="1">
      <c r="A835" s="131"/>
      <c r="B835" s="131"/>
      <c r="C835" s="131"/>
    </row>
    <row r="836" ht="15.75" customHeight="1">
      <c r="A836" s="131"/>
      <c r="B836" s="131"/>
      <c r="C836" s="131"/>
    </row>
    <row r="837" ht="15.75" customHeight="1">
      <c r="A837" s="131"/>
      <c r="B837" s="131"/>
      <c r="C837" s="131"/>
    </row>
    <row r="838" ht="15.75" customHeight="1">
      <c r="A838" s="131"/>
      <c r="B838" s="131"/>
      <c r="C838" s="131"/>
    </row>
    <row r="839" ht="15.75" customHeight="1">
      <c r="A839" s="131"/>
      <c r="B839" s="131"/>
      <c r="C839" s="131"/>
    </row>
    <row r="840" ht="15.75" customHeight="1">
      <c r="A840" s="131"/>
      <c r="B840" s="131"/>
      <c r="C840" s="131"/>
    </row>
    <row r="841" ht="15.75" customHeight="1">
      <c r="A841" s="131"/>
      <c r="B841" s="131"/>
      <c r="C841" s="131"/>
    </row>
    <row r="842" ht="15.75" customHeight="1">
      <c r="A842" s="131"/>
      <c r="B842" s="131"/>
      <c r="C842" s="131"/>
    </row>
    <row r="843" ht="15.75" customHeight="1">
      <c r="A843" s="131"/>
      <c r="B843" s="131"/>
      <c r="C843" s="131"/>
    </row>
    <row r="844" ht="15.75" customHeight="1">
      <c r="A844" s="131"/>
      <c r="B844" s="131"/>
      <c r="C844" s="131"/>
    </row>
    <row r="845" ht="15.75" customHeight="1">
      <c r="A845" s="131"/>
      <c r="B845" s="131"/>
      <c r="C845" s="131"/>
    </row>
    <row r="846" ht="15.75" customHeight="1">
      <c r="A846" s="131"/>
      <c r="B846" s="131"/>
      <c r="C846" s="131"/>
    </row>
    <row r="847" ht="15.75" customHeight="1">
      <c r="A847" s="131"/>
      <c r="B847" s="131"/>
      <c r="C847" s="131"/>
    </row>
    <row r="848" ht="15.75" customHeight="1">
      <c r="A848" s="131"/>
      <c r="B848" s="131"/>
      <c r="C848" s="131"/>
    </row>
    <row r="849" ht="15.75" customHeight="1">
      <c r="A849" s="131"/>
      <c r="B849" s="131"/>
      <c r="C849" s="131"/>
    </row>
    <row r="850" ht="15.75" customHeight="1">
      <c r="A850" s="131"/>
      <c r="B850" s="131"/>
      <c r="C850" s="131"/>
    </row>
    <row r="851" ht="15.75" customHeight="1">
      <c r="A851" s="131"/>
      <c r="B851" s="131"/>
      <c r="C851" s="131"/>
    </row>
    <row r="852" ht="15.75" customHeight="1">
      <c r="A852" s="131"/>
      <c r="B852" s="131"/>
      <c r="C852" s="131"/>
    </row>
    <row r="853" ht="15.75" customHeight="1">
      <c r="A853" s="131"/>
      <c r="B853" s="131"/>
      <c r="C853" s="131"/>
    </row>
    <row r="854" ht="15.75" customHeight="1">
      <c r="A854" s="131"/>
      <c r="B854" s="131"/>
      <c r="C854" s="131"/>
    </row>
    <row r="855" ht="15.75" customHeight="1">
      <c r="A855" s="131"/>
      <c r="B855" s="131"/>
      <c r="C855" s="131"/>
    </row>
    <row r="856" ht="15.75" customHeight="1">
      <c r="A856" s="131"/>
      <c r="B856" s="131"/>
      <c r="C856" s="131"/>
    </row>
    <row r="857" ht="15.75" customHeight="1">
      <c r="A857" s="131"/>
      <c r="B857" s="131"/>
      <c r="C857" s="131"/>
    </row>
    <row r="858" ht="15.75" customHeight="1">
      <c r="A858" s="131"/>
      <c r="B858" s="131"/>
      <c r="C858" s="131"/>
    </row>
    <row r="859" ht="15.75" customHeight="1">
      <c r="A859" s="131"/>
      <c r="B859" s="131"/>
      <c r="C859" s="131"/>
    </row>
    <row r="860" ht="15.75" customHeight="1">
      <c r="A860" s="131"/>
      <c r="B860" s="131"/>
      <c r="C860" s="131"/>
    </row>
    <row r="861" ht="15.75" customHeight="1">
      <c r="A861" s="131"/>
      <c r="B861" s="131"/>
      <c r="C861" s="131"/>
    </row>
    <row r="862" ht="15.75" customHeight="1">
      <c r="A862" s="131"/>
      <c r="B862" s="131"/>
      <c r="C862" s="131"/>
    </row>
    <row r="863" ht="15.75" customHeight="1">
      <c r="A863" s="131"/>
      <c r="B863" s="131"/>
      <c r="C863" s="131"/>
    </row>
    <row r="864" ht="15.75" customHeight="1">
      <c r="A864" s="131"/>
      <c r="B864" s="131"/>
      <c r="C864" s="131"/>
    </row>
    <row r="865" ht="15.75" customHeight="1">
      <c r="A865" s="131"/>
      <c r="B865" s="131"/>
      <c r="C865" s="131"/>
    </row>
    <row r="866" ht="15.75" customHeight="1">
      <c r="A866" s="131"/>
      <c r="B866" s="131"/>
      <c r="C866" s="131"/>
    </row>
    <row r="867" ht="15.75" customHeight="1">
      <c r="A867" s="131"/>
      <c r="B867" s="131"/>
      <c r="C867" s="131"/>
    </row>
    <row r="868" ht="15.75" customHeight="1">
      <c r="A868" s="131"/>
      <c r="B868" s="131"/>
      <c r="C868" s="131"/>
    </row>
    <row r="869" ht="15.75" customHeight="1">
      <c r="A869" s="131"/>
      <c r="B869" s="131"/>
      <c r="C869" s="131"/>
    </row>
    <row r="870" ht="15.75" customHeight="1">
      <c r="A870" s="131"/>
      <c r="B870" s="131"/>
      <c r="C870" s="131"/>
    </row>
    <row r="871" ht="15.75" customHeight="1">
      <c r="A871" s="131"/>
      <c r="B871" s="131"/>
      <c r="C871" s="131"/>
    </row>
    <row r="872" ht="15.75" customHeight="1">
      <c r="A872" s="131"/>
      <c r="B872" s="131"/>
      <c r="C872" s="131"/>
    </row>
    <row r="873" ht="15.75" customHeight="1">
      <c r="A873" s="131"/>
      <c r="B873" s="131"/>
      <c r="C873" s="131"/>
    </row>
    <row r="874" ht="15.75" customHeight="1">
      <c r="A874" s="131"/>
      <c r="B874" s="131"/>
      <c r="C874" s="131"/>
    </row>
    <row r="875" ht="15.75" customHeight="1">
      <c r="A875" s="131"/>
      <c r="B875" s="131"/>
      <c r="C875" s="131"/>
    </row>
    <row r="876" ht="15.75" customHeight="1">
      <c r="A876" s="131"/>
      <c r="B876" s="131"/>
      <c r="C876" s="131"/>
    </row>
    <row r="877" ht="15.75" customHeight="1">
      <c r="A877" s="131"/>
      <c r="B877" s="131"/>
      <c r="C877" s="131"/>
    </row>
    <row r="878" ht="15.75" customHeight="1">
      <c r="A878" s="131"/>
      <c r="B878" s="131"/>
      <c r="C878" s="131"/>
    </row>
    <row r="879" ht="15.75" customHeight="1">
      <c r="A879" s="131"/>
      <c r="B879" s="131"/>
      <c r="C879" s="131"/>
    </row>
    <row r="880" ht="15.75" customHeight="1">
      <c r="A880" s="131"/>
      <c r="B880" s="131"/>
      <c r="C880" s="131"/>
    </row>
    <row r="881" ht="15.75" customHeight="1">
      <c r="A881" s="131"/>
      <c r="B881" s="131"/>
      <c r="C881" s="131"/>
    </row>
    <row r="882" ht="15.75" customHeight="1">
      <c r="A882" s="131"/>
      <c r="B882" s="131"/>
      <c r="C882" s="131"/>
    </row>
    <row r="883" ht="15.75" customHeight="1">
      <c r="A883" s="131"/>
      <c r="B883" s="131"/>
      <c r="C883" s="131"/>
    </row>
    <row r="884" ht="15.75" customHeight="1">
      <c r="A884" s="131"/>
      <c r="B884" s="131"/>
      <c r="C884" s="131"/>
    </row>
    <row r="885" ht="15.75" customHeight="1">
      <c r="A885" s="131"/>
      <c r="B885" s="131"/>
      <c r="C885" s="131"/>
    </row>
    <row r="886" ht="15.75" customHeight="1">
      <c r="A886" s="131"/>
      <c r="B886" s="131"/>
      <c r="C886" s="131"/>
    </row>
    <row r="887" ht="15.75" customHeight="1">
      <c r="A887" s="131"/>
      <c r="B887" s="131"/>
      <c r="C887" s="131"/>
    </row>
    <row r="888" ht="15.75" customHeight="1">
      <c r="A888" s="131"/>
      <c r="B888" s="131"/>
      <c r="C888" s="131"/>
    </row>
    <row r="889" ht="15.75" customHeight="1">
      <c r="A889" s="131"/>
      <c r="B889" s="131"/>
      <c r="C889" s="131"/>
    </row>
    <row r="890" ht="15.75" customHeight="1">
      <c r="A890" s="131"/>
      <c r="B890" s="131"/>
      <c r="C890" s="131"/>
    </row>
    <row r="891" ht="15.75" customHeight="1">
      <c r="A891" s="131"/>
      <c r="B891" s="131"/>
      <c r="C891" s="131"/>
    </row>
    <row r="892" ht="15.75" customHeight="1">
      <c r="A892" s="131"/>
      <c r="B892" s="131"/>
      <c r="C892" s="131"/>
    </row>
    <row r="893" ht="15.75" customHeight="1">
      <c r="A893" s="131"/>
      <c r="B893" s="131"/>
      <c r="C893" s="131"/>
    </row>
    <row r="894" ht="15.75" customHeight="1">
      <c r="A894" s="131"/>
      <c r="B894" s="131"/>
      <c r="C894" s="131"/>
    </row>
    <row r="895" ht="15.75" customHeight="1">
      <c r="A895" s="131"/>
      <c r="B895" s="131"/>
      <c r="C895" s="131"/>
    </row>
    <row r="896" ht="15.75" customHeight="1">
      <c r="A896" s="131"/>
      <c r="B896" s="131"/>
      <c r="C896" s="131"/>
    </row>
    <row r="897" ht="15.75" customHeight="1">
      <c r="A897" s="131"/>
      <c r="B897" s="131"/>
      <c r="C897" s="131"/>
    </row>
    <row r="898" ht="15.75" customHeight="1">
      <c r="A898" s="131"/>
      <c r="B898" s="131"/>
      <c r="C898" s="131"/>
    </row>
    <row r="899" ht="15.75" customHeight="1">
      <c r="A899" s="131"/>
      <c r="B899" s="131"/>
      <c r="C899" s="131"/>
    </row>
    <row r="900" ht="15.75" customHeight="1">
      <c r="A900" s="131"/>
      <c r="B900" s="131"/>
      <c r="C900" s="131"/>
    </row>
    <row r="901" ht="15.75" customHeight="1">
      <c r="A901" s="131"/>
      <c r="B901" s="131"/>
      <c r="C901" s="131"/>
    </row>
    <row r="902" ht="15.75" customHeight="1">
      <c r="A902" s="131"/>
      <c r="B902" s="131"/>
      <c r="C902" s="131"/>
    </row>
    <row r="903" ht="15.75" customHeight="1">
      <c r="A903" s="131"/>
      <c r="B903" s="131"/>
      <c r="C903" s="131"/>
    </row>
    <row r="904" ht="15.75" customHeight="1">
      <c r="A904" s="131"/>
      <c r="B904" s="131"/>
      <c r="C904" s="131"/>
    </row>
    <row r="905" ht="15.75" customHeight="1">
      <c r="A905" s="131"/>
      <c r="B905" s="131"/>
      <c r="C905" s="131"/>
    </row>
    <row r="906" ht="15.75" customHeight="1">
      <c r="A906" s="131"/>
      <c r="B906" s="131"/>
      <c r="C906" s="131"/>
    </row>
    <row r="907" ht="15.75" customHeight="1">
      <c r="A907" s="131"/>
      <c r="B907" s="131"/>
      <c r="C907" s="131"/>
    </row>
    <row r="908" ht="15.75" customHeight="1">
      <c r="A908" s="131"/>
      <c r="B908" s="131"/>
      <c r="C908" s="131"/>
    </row>
    <row r="909" ht="15.75" customHeight="1">
      <c r="A909" s="131"/>
      <c r="B909" s="131"/>
      <c r="C909" s="131"/>
    </row>
    <row r="910" ht="15.75" customHeight="1">
      <c r="A910" s="131"/>
      <c r="B910" s="131"/>
      <c r="C910" s="131"/>
    </row>
    <row r="911" ht="15.75" customHeight="1">
      <c r="A911" s="131"/>
      <c r="B911" s="131"/>
      <c r="C911" s="131"/>
    </row>
    <row r="912" ht="15.75" customHeight="1">
      <c r="A912" s="131"/>
      <c r="B912" s="131"/>
      <c r="C912" s="131"/>
    </row>
    <row r="913" ht="15.75" customHeight="1">
      <c r="A913" s="131"/>
      <c r="B913" s="131"/>
      <c r="C913" s="131"/>
    </row>
    <row r="914" ht="15.75" customHeight="1">
      <c r="A914" s="131"/>
      <c r="B914" s="131"/>
      <c r="C914" s="131"/>
    </row>
    <row r="915" ht="15.75" customHeight="1">
      <c r="A915" s="131"/>
      <c r="B915" s="131"/>
      <c r="C915" s="131"/>
    </row>
    <row r="916" ht="15.75" customHeight="1">
      <c r="A916" s="131"/>
      <c r="B916" s="131"/>
      <c r="C916" s="131"/>
    </row>
    <row r="917" ht="15.75" customHeight="1">
      <c r="A917" s="131"/>
      <c r="B917" s="131"/>
      <c r="C917" s="131"/>
    </row>
    <row r="918" ht="15.75" customHeight="1">
      <c r="A918" s="131"/>
      <c r="B918" s="131"/>
      <c r="C918" s="131"/>
    </row>
    <row r="919" ht="15.75" customHeight="1">
      <c r="A919" s="131"/>
      <c r="B919" s="131"/>
      <c r="C919" s="131"/>
    </row>
    <row r="920" ht="15.75" customHeight="1">
      <c r="A920" s="131"/>
      <c r="B920" s="131"/>
      <c r="C920" s="131"/>
    </row>
    <row r="921" ht="15.75" customHeight="1">
      <c r="A921" s="131"/>
      <c r="B921" s="131"/>
      <c r="C921" s="131"/>
    </row>
    <row r="922" ht="15.75" customHeight="1">
      <c r="A922" s="131"/>
      <c r="B922" s="131"/>
      <c r="C922" s="131"/>
    </row>
    <row r="923" ht="15.75" customHeight="1">
      <c r="A923" s="131"/>
      <c r="B923" s="131"/>
      <c r="C923" s="131"/>
    </row>
    <row r="924" ht="15.75" customHeight="1">
      <c r="A924" s="131"/>
      <c r="B924" s="131"/>
      <c r="C924" s="131"/>
    </row>
    <row r="925" ht="15.75" customHeight="1">
      <c r="A925" s="131"/>
      <c r="B925" s="131"/>
      <c r="C925" s="131"/>
    </row>
    <row r="926" ht="15.75" customHeight="1">
      <c r="A926" s="131"/>
      <c r="B926" s="131"/>
      <c r="C926" s="131"/>
    </row>
    <row r="927" ht="15.75" customHeight="1">
      <c r="A927" s="131"/>
      <c r="B927" s="131"/>
      <c r="C927" s="131"/>
    </row>
    <row r="928" ht="15.75" customHeight="1">
      <c r="A928" s="131"/>
      <c r="B928" s="131"/>
      <c r="C928" s="131"/>
    </row>
    <row r="929" ht="15.75" customHeight="1">
      <c r="A929" s="131"/>
      <c r="B929" s="131"/>
      <c r="C929" s="131"/>
    </row>
    <row r="930" ht="15.75" customHeight="1">
      <c r="A930" s="131"/>
      <c r="B930" s="131"/>
      <c r="C930" s="131"/>
    </row>
    <row r="931" ht="15.75" customHeight="1">
      <c r="A931" s="131"/>
      <c r="B931" s="131"/>
      <c r="C931" s="131"/>
    </row>
    <row r="932" ht="15.75" customHeight="1">
      <c r="A932" s="131"/>
      <c r="B932" s="131"/>
      <c r="C932" s="131"/>
    </row>
    <row r="933" ht="15.75" customHeight="1">
      <c r="A933" s="131"/>
      <c r="B933" s="131"/>
      <c r="C933" s="131"/>
    </row>
    <row r="934" ht="15.75" customHeight="1">
      <c r="A934" s="131"/>
      <c r="B934" s="131"/>
      <c r="C934" s="131"/>
    </row>
    <row r="935" ht="15.75" customHeight="1">
      <c r="A935" s="131"/>
      <c r="B935" s="131"/>
      <c r="C935" s="131"/>
    </row>
    <row r="936" ht="15.75" customHeight="1">
      <c r="A936" s="131"/>
      <c r="B936" s="131"/>
      <c r="C936" s="131"/>
    </row>
    <row r="937" ht="15.75" customHeight="1">
      <c r="A937" s="131"/>
      <c r="B937" s="131"/>
      <c r="C937" s="131"/>
    </row>
    <row r="938" ht="15.75" customHeight="1">
      <c r="A938" s="131"/>
      <c r="B938" s="131"/>
      <c r="C938" s="131"/>
    </row>
    <row r="939" ht="15.75" customHeight="1">
      <c r="A939" s="131"/>
      <c r="B939" s="131"/>
      <c r="C939" s="131"/>
    </row>
    <row r="940" ht="15.75" customHeight="1">
      <c r="A940" s="131"/>
      <c r="B940" s="131"/>
      <c r="C940" s="131"/>
    </row>
    <row r="941" ht="15.75" customHeight="1">
      <c r="A941" s="131"/>
      <c r="B941" s="131"/>
      <c r="C941" s="131"/>
    </row>
    <row r="942" ht="15.75" customHeight="1">
      <c r="A942" s="131"/>
      <c r="B942" s="131"/>
      <c r="C942" s="131"/>
    </row>
    <row r="943" ht="15.75" customHeight="1">
      <c r="A943" s="131"/>
      <c r="B943" s="131"/>
      <c r="C943" s="131"/>
    </row>
    <row r="944" ht="15.75" customHeight="1">
      <c r="A944" s="131"/>
      <c r="B944" s="131"/>
      <c r="C944" s="131"/>
    </row>
    <row r="945" ht="15.75" customHeight="1">
      <c r="A945" s="131"/>
      <c r="B945" s="131"/>
      <c r="C945" s="131"/>
    </row>
    <row r="946" ht="15.75" customHeight="1">
      <c r="A946" s="131"/>
      <c r="B946" s="131"/>
      <c r="C946" s="131"/>
    </row>
    <row r="947" ht="15.75" customHeight="1">
      <c r="A947" s="131"/>
      <c r="B947" s="131"/>
      <c r="C947" s="131"/>
    </row>
    <row r="948" ht="15.75" customHeight="1">
      <c r="A948" s="131"/>
      <c r="B948" s="131"/>
      <c r="C948" s="131"/>
    </row>
    <row r="949" ht="15.75" customHeight="1">
      <c r="A949" s="131"/>
      <c r="B949" s="131"/>
      <c r="C949" s="131"/>
    </row>
    <row r="950" ht="15.75" customHeight="1">
      <c r="A950" s="131"/>
      <c r="B950" s="131"/>
      <c r="C950" s="131"/>
    </row>
    <row r="951" ht="15.75" customHeight="1">
      <c r="A951" s="131"/>
      <c r="B951" s="131"/>
      <c r="C951" s="131"/>
    </row>
    <row r="952" ht="15.75" customHeight="1">
      <c r="A952" s="131"/>
      <c r="B952" s="131"/>
      <c r="C952" s="131"/>
    </row>
    <row r="953" ht="15.75" customHeight="1">
      <c r="A953" s="131"/>
      <c r="B953" s="131"/>
      <c r="C953" s="131"/>
    </row>
    <row r="954" ht="15.75" customHeight="1">
      <c r="A954" s="131"/>
      <c r="B954" s="131"/>
      <c r="C954" s="131"/>
    </row>
    <row r="955" ht="15.75" customHeight="1">
      <c r="A955" s="131"/>
      <c r="B955" s="131"/>
      <c r="C955" s="131"/>
    </row>
    <row r="956" ht="15.75" customHeight="1">
      <c r="A956" s="131"/>
      <c r="B956" s="131"/>
      <c r="C956" s="131"/>
    </row>
    <row r="957" ht="15.75" customHeight="1">
      <c r="A957" s="131"/>
      <c r="B957" s="131"/>
      <c r="C957" s="131"/>
    </row>
    <row r="958" ht="15.75" customHeight="1">
      <c r="A958" s="131"/>
      <c r="B958" s="131"/>
      <c r="C958" s="131"/>
    </row>
    <row r="959" ht="15.75" customHeight="1">
      <c r="A959" s="131"/>
      <c r="B959" s="131"/>
      <c r="C959" s="131"/>
    </row>
    <row r="960" ht="15.75" customHeight="1">
      <c r="A960" s="131"/>
      <c r="B960" s="131"/>
      <c r="C960" s="131"/>
    </row>
    <row r="961" ht="15.75" customHeight="1">
      <c r="A961" s="131"/>
      <c r="B961" s="131"/>
      <c r="C961" s="131"/>
    </row>
    <row r="962" ht="15.75" customHeight="1">
      <c r="A962" s="131"/>
      <c r="B962" s="131"/>
      <c r="C962" s="131"/>
    </row>
    <row r="963" ht="15.75" customHeight="1">
      <c r="A963" s="131"/>
      <c r="B963" s="131"/>
      <c r="C963" s="131"/>
    </row>
    <row r="964" ht="15.75" customHeight="1">
      <c r="A964" s="131"/>
      <c r="B964" s="131"/>
      <c r="C964" s="131"/>
    </row>
    <row r="965" ht="15.75" customHeight="1">
      <c r="A965" s="131"/>
      <c r="B965" s="131"/>
      <c r="C965" s="131"/>
    </row>
    <row r="966" ht="15.75" customHeight="1">
      <c r="A966" s="131"/>
      <c r="B966" s="131"/>
      <c r="C966" s="131"/>
    </row>
    <row r="967" ht="15.75" customHeight="1">
      <c r="A967" s="131"/>
      <c r="B967" s="131"/>
      <c r="C967" s="131"/>
    </row>
    <row r="968" ht="15.75" customHeight="1">
      <c r="A968" s="131"/>
      <c r="B968" s="131"/>
      <c r="C968" s="131"/>
    </row>
    <row r="969" ht="15.75" customHeight="1">
      <c r="A969" s="131"/>
      <c r="B969" s="131"/>
      <c r="C969" s="131"/>
    </row>
    <row r="970" ht="15.75" customHeight="1">
      <c r="A970" s="131"/>
      <c r="B970" s="131"/>
      <c r="C970" s="131"/>
    </row>
    <row r="971" ht="15.75" customHeight="1">
      <c r="A971" s="131"/>
      <c r="B971" s="131"/>
      <c r="C971" s="131"/>
    </row>
    <row r="972" ht="15.75" customHeight="1">
      <c r="A972" s="131"/>
      <c r="B972" s="131"/>
      <c r="C972" s="131"/>
    </row>
    <row r="973" ht="15.75" customHeight="1">
      <c r="A973" s="131"/>
      <c r="B973" s="131"/>
      <c r="C973" s="131"/>
    </row>
    <row r="974" ht="15.75" customHeight="1">
      <c r="A974" s="131"/>
      <c r="B974" s="131"/>
      <c r="C974" s="131"/>
    </row>
    <row r="975" ht="15.75" customHeight="1">
      <c r="A975" s="131"/>
      <c r="B975" s="131"/>
      <c r="C975" s="131"/>
    </row>
    <row r="976" ht="15.75" customHeight="1">
      <c r="A976" s="131"/>
      <c r="B976" s="131"/>
      <c r="C976" s="131"/>
    </row>
    <row r="977" ht="15.75" customHeight="1">
      <c r="A977" s="131"/>
      <c r="B977" s="131"/>
      <c r="C977" s="131"/>
    </row>
    <row r="978" ht="15.75" customHeight="1">
      <c r="A978" s="131"/>
      <c r="B978" s="131"/>
      <c r="C978" s="131"/>
    </row>
    <row r="979" ht="15.75" customHeight="1">
      <c r="A979" s="131"/>
      <c r="B979" s="131"/>
      <c r="C979" s="131"/>
    </row>
    <row r="980" ht="15.75" customHeight="1">
      <c r="A980" s="131"/>
      <c r="B980" s="131"/>
      <c r="C980" s="131"/>
    </row>
    <row r="981" ht="15.75" customHeight="1">
      <c r="A981" s="131"/>
      <c r="B981" s="131"/>
      <c r="C981" s="131"/>
    </row>
    <row r="982" ht="15.75" customHeight="1">
      <c r="A982" s="131"/>
      <c r="B982" s="131"/>
      <c r="C982" s="131"/>
    </row>
    <row r="983" ht="15.75" customHeight="1">
      <c r="A983" s="131"/>
      <c r="B983" s="131"/>
      <c r="C983" s="131"/>
    </row>
    <row r="984" ht="15.75" customHeight="1">
      <c r="A984" s="131"/>
      <c r="B984" s="131"/>
      <c r="C984" s="131"/>
    </row>
    <row r="985" ht="15.75" customHeight="1">
      <c r="A985" s="131"/>
      <c r="B985" s="131"/>
      <c r="C985" s="131"/>
    </row>
    <row r="986" ht="15.75" customHeight="1">
      <c r="A986" s="131"/>
      <c r="B986" s="131"/>
      <c r="C986" s="131"/>
    </row>
    <row r="987" ht="15.75" customHeight="1">
      <c r="A987" s="131"/>
      <c r="B987" s="131"/>
      <c r="C987" s="131"/>
    </row>
    <row r="988" ht="15.75" customHeight="1">
      <c r="A988" s="131"/>
      <c r="B988" s="131"/>
      <c r="C988" s="131"/>
    </row>
    <row r="989" ht="15.75" customHeight="1">
      <c r="A989" s="131"/>
      <c r="B989" s="131"/>
      <c r="C989" s="131"/>
    </row>
    <row r="990" ht="15.75" customHeight="1">
      <c r="A990" s="131"/>
      <c r="B990" s="131"/>
      <c r="C990" s="131"/>
    </row>
    <row r="991" ht="15.75" customHeight="1">
      <c r="A991" s="131"/>
      <c r="B991" s="131"/>
      <c r="C991" s="131"/>
    </row>
    <row r="992" ht="15.75" customHeight="1">
      <c r="A992" s="131"/>
      <c r="B992" s="131"/>
      <c r="C992" s="131"/>
    </row>
    <row r="993" ht="15.75" customHeight="1">
      <c r="A993" s="131"/>
      <c r="B993" s="131"/>
      <c r="C993" s="131"/>
    </row>
    <row r="994" ht="15.75" customHeight="1">
      <c r="A994" s="131"/>
      <c r="B994" s="131"/>
      <c r="C994" s="131"/>
    </row>
    <row r="995" ht="15.75" customHeight="1">
      <c r="A995" s="131"/>
      <c r="B995" s="131"/>
      <c r="C995" s="131"/>
    </row>
    <row r="996" ht="15.75" customHeight="1">
      <c r="A996" s="131"/>
      <c r="B996" s="131"/>
      <c r="C996" s="131"/>
    </row>
    <row r="997" ht="15.75" customHeight="1">
      <c r="A997" s="131"/>
      <c r="B997" s="131"/>
      <c r="C997" s="131"/>
    </row>
    <row r="998" ht="15.75" customHeight="1">
      <c r="A998" s="131"/>
      <c r="B998" s="131"/>
      <c r="C998" s="131"/>
    </row>
    <row r="999" ht="15.75" customHeight="1">
      <c r="A999" s="131"/>
      <c r="B999" s="131"/>
      <c r="C999" s="131"/>
    </row>
    <row r="1000" ht="15.75" customHeight="1">
      <c r="A1000" s="131"/>
      <c r="B1000" s="131"/>
      <c r="C1000" s="131"/>
    </row>
  </sheetData>
  <drawing r:id="rId1"/>
</worksheet>
</file>